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RR\"/>
    </mc:Choice>
  </mc:AlternateContent>
  <bookViews>
    <workbookView xWindow="0" yWindow="0" windowWidth="0" windowHeight="0"/>
  </bookViews>
  <sheets>
    <sheet name="Rekapitulácia stavby" sheetId="1" r:id="rId1"/>
    <sheet name="1 - Komunikácia" sheetId="2" r:id="rId2"/>
    <sheet name="2 - Protipovod. opatr.-vý...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'1 - Komunikácia'!$C$122:$K$157</definedName>
    <definedName name="_xlnm.Print_Area" localSheetId="1">'1 - Komunikácia'!$C$4:$J$76,'1 - Komunikácia'!$C$82:$J$104,'1 - Komunikácia'!$C$110:$J$157</definedName>
    <definedName name="_xlnm.Print_Titles" localSheetId="1">'1 - Komunikácia'!$122:$122</definedName>
    <definedName name="_xlnm._FilterDatabase" localSheetId="2" hidden="1">'2 - Protipovod. opatr.-vý...'!$C$122:$K$147</definedName>
    <definedName name="_xlnm.Print_Area" localSheetId="2">'2 - Protipovod. opatr.-vý...'!$C$4:$J$76,'2 - Protipovod. opatr.-vý...'!$C$82:$J$104,'2 - Protipovod. opatr.-vý...'!$C$110:$J$147</definedName>
    <definedName name="_xlnm.Print_Titles" localSheetId="2">'2 - Protipovod. opatr.-vý...'!$122:$122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T136"/>
  <c r="R137"/>
  <c r="R136"/>
  <c r="P137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2" r="J37"/>
  <c r="J36"/>
  <c i="1" r="AY95"/>
  <c i="2" r="J35"/>
  <c i="1" r="AX95"/>
  <c i="2"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19"/>
  <c r="F119"/>
  <c r="F117"/>
  <c r="E115"/>
  <c r="J91"/>
  <c r="F91"/>
  <c r="F89"/>
  <c r="E87"/>
  <c r="J24"/>
  <c r="E24"/>
  <c r="J92"/>
  <c r="J23"/>
  <c r="J18"/>
  <c r="E18"/>
  <c r="F120"/>
  <c r="J17"/>
  <c r="J12"/>
  <c r="J89"/>
  <c r="E7"/>
  <c r="E85"/>
  <c i="1" r="L90"/>
  <c r="AM90"/>
  <c r="AM89"/>
  <c r="L89"/>
  <c r="AM87"/>
  <c r="L87"/>
  <c r="L85"/>
  <c r="L84"/>
  <c i="3" r="J147"/>
  <c r="BK144"/>
  <c r="J144"/>
  <c r="BK143"/>
  <c r="J143"/>
  <c r="BK142"/>
  <c r="J141"/>
  <c r="BK140"/>
  <c r="J137"/>
  <c r="J132"/>
  <c r="J129"/>
  <c i="2" r="BK156"/>
  <c r="BK153"/>
  <c r="BK150"/>
  <c r="BK149"/>
  <c r="J147"/>
  <c r="BK145"/>
  <c r="J144"/>
  <c r="J143"/>
  <c r="BK142"/>
  <c r="BK136"/>
  <c r="BK135"/>
  <c r="J132"/>
  <c r="BK128"/>
  <c r="BK127"/>
  <c r="BK126"/>
  <c i="1" r="AS94"/>
  <c i="3" r="J145"/>
  <c r="BK139"/>
  <c r="J128"/>
  <c r="J127"/>
  <c r="BK126"/>
  <c i="2" r="J153"/>
  <c r="J151"/>
  <c r="BK143"/>
  <c r="J141"/>
  <c r="BK139"/>
  <c r="J136"/>
  <c r="J133"/>
  <c i="3" r="BK145"/>
  <c r="J140"/>
  <c r="BK137"/>
  <c r="J135"/>
  <c r="BK134"/>
  <c r="BK132"/>
  <c r="J131"/>
  <c r="BK128"/>
  <c i="2" r="BK157"/>
  <c r="J156"/>
  <c r="BK147"/>
  <c r="J146"/>
  <c r="BK144"/>
  <c r="J142"/>
  <c r="J140"/>
  <c r="J137"/>
  <c r="BK134"/>
  <c r="BK132"/>
  <c r="BK131"/>
  <c r="J130"/>
  <c r="J129"/>
  <c r="J128"/>
  <c r="J127"/>
  <c i="3" r="BK147"/>
  <c r="J142"/>
  <c r="BK141"/>
  <c r="J139"/>
  <c r="BK135"/>
  <c r="J134"/>
  <c r="BK131"/>
  <c r="BK129"/>
  <c r="BK127"/>
  <c r="J126"/>
  <c i="2" r="J157"/>
  <c r="BK151"/>
  <c r="J150"/>
  <c r="J149"/>
  <c r="BK146"/>
  <c r="J145"/>
  <c r="BK141"/>
  <c r="BK140"/>
  <c r="J139"/>
  <c r="BK137"/>
  <c r="J135"/>
  <c r="J134"/>
  <c r="BK133"/>
  <c r="J131"/>
  <c r="BK130"/>
  <c r="BK129"/>
  <c r="J126"/>
  <c l="1" r="BK125"/>
  <c r="R125"/>
  <c r="BK138"/>
  <c r="J138"/>
  <c r="J99"/>
  <c r="P138"/>
  <c r="T138"/>
  <c r="P148"/>
  <c r="T148"/>
  <c r="P155"/>
  <c r="P154"/>
  <c r="R155"/>
  <c r="R154"/>
  <c i="3" r="P125"/>
  <c r="BK130"/>
  <c r="J130"/>
  <c r="J99"/>
  <c r="T130"/>
  <c r="R133"/>
  <c r="BK138"/>
  <c r="J138"/>
  <c r="J102"/>
  <c i="2" r="P125"/>
  <c r="P124"/>
  <c r="P123"/>
  <c i="1" r="AU95"/>
  <c i="2" r="T125"/>
  <c r="T124"/>
  <c r="R138"/>
  <c r="BK148"/>
  <c r="J148"/>
  <c r="J100"/>
  <c r="R148"/>
  <c r="BK155"/>
  <c r="J155"/>
  <c r="J103"/>
  <c r="T155"/>
  <c r="T154"/>
  <c i="3" r="BK125"/>
  <c r="J125"/>
  <c r="J98"/>
  <c r="T125"/>
  <c r="R130"/>
  <c r="P133"/>
  <c r="T133"/>
  <c r="R138"/>
  <c r="T138"/>
  <c r="R125"/>
  <c r="P130"/>
  <c r="BK133"/>
  <c r="J133"/>
  <c r="J100"/>
  <c r="P138"/>
  <c i="2" r="E113"/>
  <c r="J117"/>
  <c r="BF133"/>
  <c r="BF134"/>
  <c r="BF135"/>
  <c r="BF136"/>
  <c r="BF139"/>
  <c r="BF149"/>
  <c r="BF153"/>
  <c r="BF156"/>
  <c i="3" r="J89"/>
  <c r="BF132"/>
  <c r="BF147"/>
  <c r="BK136"/>
  <c r="J136"/>
  <c r="J101"/>
  <c r="BK146"/>
  <c r="J146"/>
  <c r="J103"/>
  <c i="2" r="F92"/>
  <c r="J120"/>
  <c r="BF126"/>
  <c r="BF128"/>
  <c r="BF129"/>
  <c r="BF131"/>
  <c r="BF137"/>
  <c r="BF141"/>
  <c r="BF142"/>
  <c r="BF145"/>
  <c r="BF146"/>
  <c r="BF157"/>
  <c r="BK152"/>
  <c r="J152"/>
  <c r="J101"/>
  <c i="3" r="J92"/>
  <c r="BF134"/>
  <c r="BF135"/>
  <c r="BF137"/>
  <c r="BF140"/>
  <c r="BF141"/>
  <c r="BF145"/>
  <c i="2" r="BF127"/>
  <c r="BF132"/>
  <c r="BF140"/>
  <c r="BF144"/>
  <c r="BF147"/>
  <c r="BF150"/>
  <c r="BF151"/>
  <c i="3" r="F92"/>
  <c r="BF126"/>
  <c r="BF128"/>
  <c r="BF129"/>
  <c i="2" r="BF130"/>
  <c r="BF143"/>
  <c i="3" r="E85"/>
  <c r="BF127"/>
  <c r="BF131"/>
  <c r="BF139"/>
  <c r="BF142"/>
  <c r="BF143"/>
  <c r="BF144"/>
  <c i="2" r="F33"/>
  <c i="1" r="AZ95"/>
  <c i="2" r="J33"/>
  <c i="1" r="AV95"/>
  <c i="2" r="F35"/>
  <c i="1" r="BB95"/>
  <c i="2" r="F37"/>
  <c i="1" r="BD95"/>
  <c i="2" r="F36"/>
  <c i="1" r="BC95"/>
  <c i="3" r="J33"/>
  <c i="1" r="AV96"/>
  <c i="3" r="F36"/>
  <c i="1" r="BC96"/>
  <c i="3" r="F37"/>
  <c i="1" r="BD96"/>
  <c i="3" r="F35"/>
  <c i="1" r="BB96"/>
  <c i="3" r="F33"/>
  <c i="1" r="AZ96"/>
  <c i="3" l="1" r="P124"/>
  <c r="P123"/>
  <c i="1" r="AU96"/>
  <c i="2" r="R124"/>
  <c r="R123"/>
  <c r="T123"/>
  <c r="BK124"/>
  <c r="J124"/>
  <c r="J97"/>
  <c i="3" r="R124"/>
  <c r="R123"/>
  <c r="T124"/>
  <c r="T123"/>
  <c i="2" r="J125"/>
  <c r="J98"/>
  <c r="BK154"/>
  <c r="J154"/>
  <c r="J102"/>
  <c i="3" r="BK124"/>
  <c r="J124"/>
  <c r="J97"/>
  <c i="1" r="AU94"/>
  <c r="BC94"/>
  <c r="AY94"/>
  <c i="3" r="J34"/>
  <c i="1" r="AW96"/>
  <c r="AT96"/>
  <c i="3" r="F34"/>
  <c i="1" r="BA96"/>
  <c r="AZ94"/>
  <c r="AV94"/>
  <c r="AK29"/>
  <c i="2" r="F34"/>
  <c i="1" r="BA95"/>
  <c i="2" r="J34"/>
  <c i="1" r="AW95"/>
  <c r="AT95"/>
  <c r="BD94"/>
  <c r="W33"/>
  <c r="BB94"/>
  <c r="W31"/>
  <c i="2" l="1" r="BK123"/>
  <c r="J123"/>
  <c r="J96"/>
  <c i="3" r="BK123"/>
  <c r="J123"/>
  <c r="J96"/>
  <c i="1" r="BA94"/>
  <c r="AW94"/>
  <c r="AK30"/>
  <c r="AX94"/>
  <c r="W32"/>
  <c r="W29"/>
  <c l="1" r="W30"/>
  <c i="2" r="J30"/>
  <c i="1" r="AG95"/>
  <c r="AN95"/>
  <c r="AT94"/>
  <c i="3" r="J30"/>
  <c i="1" r="AG96"/>
  <c r="AN96"/>
  <c i="2" l="1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<sst xmlns="http://schemas.openxmlformats.org/spreadsheetml/2006/main">
  <si>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</si>
  <si>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</si>
  <si>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</si>
  <si>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</si>
  <si>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</si>
  <si>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{f4d42e44-0f6a-49e9-b092-8938fd93978a}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</si>
  <si>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</si>
  <si>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</si>
  <si>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</si>
  <si>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</si>
  <si>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</si>
  <si>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</si>
  <si>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12C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</si>
  <si>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</si>
  <si>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</si>
  <si>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miestnej komunikácie v obci Kračúnovce</t>
  </si>
  <si>
    <t>JKSO:</t>
  </si>
  <si>
    <t>KS:</t>
  </si>
  <si>
    <t>Miesto:</t>
  </si>
  <si>
    <t xml:space="preserve"> Kračúnovce</t>
  </si>
  <si>
    <t>Dátum:</t>
  </si>
  <si>
    <t>13. 1. 2021</t>
  </si>
  <si>
    <t>Objednávateľ:</t>
  </si>
  <si>
    <t>IČO:</t>
  </si>
  <si>
    <t xml:space="preserve">Obec  Kračúnovce</t>
  </si>
  <si>
    <t>IČ DPH:</t>
  </si>
  <si>
    <t>Zhotoviteľ:</t>
  </si>
  <si>
    <t>Vyplň údaj</t>
  </si>
  <si>
    <t>Projektant:</t>
  </si>
  <si>
    <t>Ing. Marek MEDOŇ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</si>
  <si>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</si>
  <si>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</si>
  <si>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</si>
  <si>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</si>
  <si>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</si>
  <si>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</si>
  <si>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</si>
  <si>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</si>
  <si>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</si>
  <si>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</si>
  <si>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</si>
  <si>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</si>
  <si>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</si>
  <si>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</si>
  <si>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</si>
  <si>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</si>
  <si>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</si>
  <si>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</si>
  <si>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</si>
  <si>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</si>
  <si>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</si>
  <si>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</si>
  <si>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</si>
  <si>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</si>
  <si>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</si>
  <si>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</si>
  <si>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</si>
  <si>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</si>
  <si>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</si>
  <si>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</si>
  <si>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</si>
  <si>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</si>
  <si>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</si>
  <si>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</si>
  <si>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</si>
  <si>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</si>
  <si>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</si>
  <si>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</si>
  <si>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</si>
  <si>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</si>
  <si>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</si>
  <si>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</si>
  <si>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</si>
  <si>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</si>
  <si>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</si>
  <si>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</si>
  <si>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</si>
  <si>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</si>
  <si>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</si>
  <si>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</si>
  <si>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</si>
  <si>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Komunikácia</t>
  </si>
  <si>
    <t>STA</t>
  </si>
  <si>
    <t>{4e638f0e-08e0-4852-81d9-ab5359ba9d87}</t>
  </si>
  <si>
    <t>2</t>
  </si>
  <si>
    <t>Protipovod. opatr.-výstavba záchyt. mreží kanal. priep., vydlaždenie záchyt. kanál. v rizikov. úsek.</t>
  </si>
  <si>
    <t>{6a7b6f72-64d0-4559-b617-4c7374616485}</t>
  </si>
  <si>
    <t>KRYCÍ LIST ROZPOČTU</t>
  </si>
  <si>
    <t>Objekt:</t>
  </si>
  <si>
    <t>1 - Komunikácia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</si>
  <si>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</si>
  <si>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</si>
  <si>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</si>
  <si>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</si>
  <si>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</si>
  <si>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</si>
  <si>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</si>
  <si>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</si>
  <si>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</si>
  <si>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</si>
  <si>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</si>
  <si>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</si>
  <si>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</si>
  <si>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</si>
  <si>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</si>
  <si>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</si>
  <si>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</si>
  <si>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</si>
  <si>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</si>
  <si>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</si>
  <si>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</si>
  <si>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</si>
  <si>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</si>
  <si>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</si>
  <si>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</si>
  <si>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</si>
  <si>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</si>
  <si>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</si>
  <si>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</si>
  <si>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121101111.S</t>
  </si>
  <si>
    <t>Odstránenie ornice s vodor. premiestn. na hromady, so zložením na vzdialenosť do 100 m a do 100m3</t>
  </si>
  <si>
    <t>m3</t>
  </si>
  <si>
    <t>4</t>
  </si>
  <si>
    <t>637529611</t>
  </si>
  <si>
    <t>122201102.S</t>
  </si>
  <si>
    <t>Odkopávka a prekopávka nezapažená v hornine 3, nad 100 do 1000 m3</t>
  </si>
  <si>
    <t>1549450322</t>
  </si>
  <si>
    <t>3</t>
  </si>
  <si>
    <t>122201109.S</t>
  </si>
  <si>
    <t>Odkopávky a prekopávky nezapažené. Príplatok k cenám za lepivosť horniny 3</t>
  </si>
  <si>
    <t>1348328314</t>
  </si>
  <si>
    <t>162401132.S</t>
  </si>
  <si>
    <t xml:space="preserve">Vodorovné premiestnenie výkopku  po nespevnenej ceste z  horniny tr.1-4, nad 100 do 1000 m3 na vzdialenosť do 2000 m</t>
  </si>
  <si>
    <t>-2060924082</t>
  </si>
  <si>
    <t>5</t>
  </si>
  <si>
    <t>167101101.S</t>
  </si>
  <si>
    <t>Nakladanie neuľahnutého výkopku z hornín tr.1-4 do 100 m3</t>
  </si>
  <si>
    <t>1740646047</t>
  </si>
  <si>
    <t>6</t>
  </si>
  <si>
    <t>171101131.S</t>
  </si>
  <si>
    <t xml:space="preserve">Uloženie sypaniny do násypu  nesúdržných a súdržných hornín striedavo ukladaných</t>
  </si>
  <si>
    <t>-1001385730</t>
  </si>
  <si>
    <t>7</t>
  </si>
  <si>
    <t>171201202.S</t>
  </si>
  <si>
    <t>Uloženie sypaniny na skládky nad 100 do 1000 m3</t>
  </si>
  <si>
    <t>1260413468</t>
  </si>
  <si>
    <t>8</t>
  </si>
  <si>
    <t>180401212.S</t>
  </si>
  <si>
    <t>Založenie trávnika lúčneho výsevom na svahu nad 1:5 do 1:2</t>
  </si>
  <si>
    <t>m2</t>
  </si>
  <si>
    <t>-467110931</t>
  </si>
  <si>
    <t>9</t>
  </si>
  <si>
    <t>M</t>
  </si>
  <si>
    <t>005720001400.S</t>
  </si>
  <si>
    <t>Osivá tráv - semená parkovej zmesi</t>
  </si>
  <si>
    <t>kg</t>
  </si>
  <si>
    <t>1533806121</t>
  </si>
  <si>
    <t>10</t>
  </si>
  <si>
    <t>181201102.S</t>
  </si>
  <si>
    <t>Úprava pláne v násypoch v hornine 1-4 so zhutnením</t>
  </si>
  <si>
    <t>-167370664</t>
  </si>
  <si>
    <t>11</t>
  </si>
  <si>
    <t>182201101.S</t>
  </si>
  <si>
    <t>Svahovanie trvalých svahov v násype</t>
  </si>
  <si>
    <t>-150215776</t>
  </si>
  <si>
    <t>12</t>
  </si>
  <si>
    <t>182301121.S</t>
  </si>
  <si>
    <t>Rozprestretie ornice na svahu so sklonom nad 1:5, plocha do 500 m2, hr.do 100 mm</t>
  </si>
  <si>
    <t>-1813888831</t>
  </si>
  <si>
    <t>Komunikácie</t>
  </si>
  <si>
    <t>13</t>
  </si>
  <si>
    <t>564742111.S</t>
  </si>
  <si>
    <t>Podklad alebo kryt z kameniva hrubého drveného s vyklinovaním fr. 0-8mm po zhut.hr. 120 mm</t>
  </si>
  <si>
    <t>-204329363</t>
  </si>
  <si>
    <t>14</t>
  </si>
  <si>
    <t>564861111.S</t>
  </si>
  <si>
    <t>Podklad zo štrkodrviny s rozprestretím a zhutnením, po zhutnení hr. 200 mm</t>
  </si>
  <si>
    <t>-318850677</t>
  </si>
  <si>
    <t>15</t>
  </si>
  <si>
    <t>564861114.S</t>
  </si>
  <si>
    <t>Podklad zo štrkodrviny s rozprestretím a zhutnením, po zhutnení hr. 230 mm</t>
  </si>
  <si>
    <t>1678838040</t>
  </si>
  <si>
    <t>16</t>
  </si>
  <si>
    <t>567132115.S</t>
  </si>
  <si>
    <t>Podklad z kameniva stmeleného cementom s rozprestretím a zhutnením, CBGM C 8/10 (C 6/8), po zhutnení hr. 200 mm</t>
  </si>
  <si>
    <t>1734055314</t>
  </si>
  <si>
    <t>17</t>
  </si>
  <si>
    <t>569851111.S</t>
  </si>
  <si>
    <t>Spevnenie krajníc alebo komun. pre peších s rozpr. a zhutnením, štrkodrvinou hr. 150 mm</t>
  </si>
  <si>
    <t>2057217900</t>
  </si>
  <si>
    <t>18</t>
  </si>
  <si>
    <t>573111120.S</t>
  </si>
  <si>
    <t>Postrek asfaltový infiltračný s posypom kamenivom z asfaltu cestného v množstve 0,80 kg/m2</t>
  </si>
  <si>
    <t>-615159971</t>
  </si>
  <si>
    <t>19</t>
  </si>
  <si>
    <t>573231107.S</t>
  </si>
  <si>
    <t>Postrek asfaltový spojovací bez posypu kamenivom z cestnej emulzie v množstve 0,50 kg/m2</t>
  </si>
  <si>
    <t>-722098698</t>
  </si>
  <si>
    <t>577144221.S</t>
  </si>
  <si>
    <t>Asfaltový betón vrstva obrusná AC 11 O v pruhu š. nad 3 m z nemodifik. asfaltu tr. I, po zhutnení hr. 50 mm</t>
  </si>
  <si>
    <t>2061496046</t>
  </si>
  <si>
    <t>21</t>
  </si>
  <si>
    <t>577164421.S</t>
  </si>
  <si>
    <t>Asfaltový betón vrstva ložná AC 22 L v pruhu š. nad 3 m z nemodifik. asfaltu tr. I, po zhutnení hr. 70 mm</t>
  </si>
  <si>
    <t>278372195</t>
  </si>
  <si>
    <t>Ostatné konštrukcie a práce-búranie</t>
  </si>
  <si>
    <t>22</t>
  </si>
  <si>
    <t>914001101</t>
  </si>
  <si>
    <t xml:space="preserve">Dočasné dopravné značenie-montáž, prenájom, demontáž </t>
  </si>
  <si>
    <t>kpl</t>
  </si>
  <si>
    <t>1152989215</t>
  </si>
  <si>
    <t>23</t>
  </si>
  <si>
    <t>919723210</t>
  </si>
  <si>
    <t>Pružná asfaltová zalievka</t>
  </si>
  <si>
    <t>m</t>
  </si>
  <si>
    <t>893110493</t>
  </si>
  <si>
    <t>24</t>
  </si>
  <si>
    <t>919735112.S</t>
  </si>
  <si>
    <t>Rezanie existujúceho asfaltového krytu alebo podkladu hĺbky nad 50 do 100 mm</t>
  </si>
  <si>
    <t>-1734003993</t>
  </si>
  <si>
    <t>99</t>
  </si>
  <si>
    <t>Presun hmôt HSV</t>
  </si>
  <si>
    <t>25</t>
  </si>
  <si>
    <t>998225111.S</t>
  </si>
  <si>
    <t>Presun hmôt pre pozemnú komunikáciu a letisko s krytom asfaltovým akejkoľvek dĺžky objektu</t>
  </si>
  <si>
    <t>t</t>
  </si>
  <si>
    <t>-2090356046</t>
  </si>
  <si>
    <t>PSV</t>
  </si>
  <si>
    <t>Práce a dodávky PSV</t>
  </si>
  <si>
    <t>711</t>
  </si>
  <si>
    <t>Izolácie proti vode a vlhkosti</t>
  </si>
  <si>
    <t>26</t>
  </si>
  <si>
    <t>711132107.S</t>
  </si>
  <si>
    <t>Zhotovenie izolácie proti zemnej vlhkosti nopovou fóloiu položenou voľne na ploche zvislej</t>
  </si>
  <si>
    <t>961918424</t>
  </si>
  <si>
    <t>27</t>
  </si>
  <si>
    <t>283230002700.S</t>
  </si>
  <si>
    <t>Nopová HDPE fólia hrúbky 0,5 mm, výška nopu 8 mm, proti zemnej vlhkosti s radónovou ochranou, pre spodnú stavbu</t>
  </si>
  <si>
    <t>32</t>
  </si>
  <si>
    <t>1214960329</t>
  </si>
  <si>
    <t>2 - Protipovod. opatr.-výstavba záchyt. mreží kanal. priep., vydlaždenie záchyt. kanál. v rizikov. úsek.</t>
  </si>
  <si>
    <t xml:space="preserve">    2 - Zakladanie</t>
  </si>
  <si>
    <t xml:space="preserve">    4 - Vodorovné konštrukcie</t>
  </si>
  <si>
    <t xml:space="preserve">    8 - Rúrové vedenie</t>
  </si>
  <si>
    <t>132201101.S</t>
  </si>
  <si>
    <t>Výkop ryhy do šírky 600 mm v horn.3 do 100 m3</t>
  </si>
  <si>
    <t>-652997999</t>
  </si>
  <si>
    <t>132201109.S</t>
  </si>
  <si>
    <t>Príplatok k cene za lepivosť pri hĺbení rýh šírky do 600 mm zapažených i nezapažených s urovnaním dna v hornine 3</t>
  </si>
  <si>
    <t>-381254535</t>
  </si>
  <si>
    <t>162401112.S</t>
  </si>
  <si>
    <t xml:space="preserve">Vodorovné premiestnenie výkopku  po nespevnenej ceste z  horniny tr.1-4, do 100 m3 na vzdialenosť do 2000 m</t>
  </si>
  <si>
    <t>884315996</t>
  </si>
  <si>
    <t>171201201.S</t>
  </si>
  <si>
    <t>Uloženie sypaniny na skládky do 100 m3</t>
  </si>
  <si>
    <t>-1884062674</t>
  </si>
  <si>
    <t>Zakladanie</t>
  </si>
  <si>
    <t>212572111.S</t>
  </si>
  <si>
    <t>Lôžko pre trativod zo štrkopiesku triedeného</t>
  </si>
  <si>
    <t>-1755419514</t>
  </si>
  <si>
    <t>212752127</t>
  </si>
  <si>
    <t>Trativody z flexodrenážnych rúr DN 160</t>
  </si>
  <si>
    <t>718574050</t>
  </si>
  <si>
    <t>Vodorovné konštrukcie</t>
  </si>
  <si>
    <t>451311711.S</t>
  </si>
  <si>
    <t>Podklad pod dlažbu z prostého betónu vodostavebného C 25/30 vo vrstve hr. do 100 mm</t>
  </si>
  <si>
    <t>1531515904</t>
  </si>
  <si>
    <t>465511511.S</t>
  </si>
  <si>
    <t>Dlažba kladená do malty s vyplnením škár maltou MC 10 a s vyškárovaním maltou MCS do 20 m2, hr. 200 mm</t>
  </si>
  <si>
    <t>-1975573350</t>
  </si>
  <si>
    <t>Rúrové vedenie</t>
  </si>
  <si>
    <t>895611100</t>
  </si>
  <si>
    <t>Vyustný objekt</t>
  </si>
  <si>
    <t>ks</t>
  </si>
  <si>
    <t>-119313379</t>
  </si>
  <si>
    <t>916362112.S</t>
  </si>
  <si>
    <t>Osadenie cestného obrubníka betónového stojatého do lôžka z betónu prostého tr. C 16/20 s bočnou oporou</t>
  </si>
  <si>
    <t>2139766100</t>
  </si>
  <si>
    <t>592170002200.S</t>
  </si>
  <si>
    <t>Obrubník cestný, lxšxv 1000x150x260 mm, so skosením</t>
  </si>
  <si>
    <t>-1492817920</t>
  </si>
  <si>
    <t>935112113</t>
  </si>
  <si>
    <t>Osad. priekop. žľabu do lôžka hr. 100 mm z betónu C 16/20, z betón. dosiek akejkoľ. veľk.</t>
  </si>
  <si>
    <t>-630774065</t>
  </si>
  <si>
    <t>592270000100.S</t>
  </si>
  <si>
    <t>Tvárnica priekopová a melioračná, doska obkladová betónová TBM 2-50, rozmer 500x500x100 mm</t>
  </si>
  <si>
    <t>-660985111</t>
  </si>
  <si>
    <t>935112911.S</t>
  </si>
  <si>
    <t>Príplatok k cene za každých ďalších aj začatých 10 mm hrúbky lôžka nad 100 mm, pri šírke do 500 mm</t>
  </si>
  <si>
    <t>-258747033</t>
  </si>
  <si>
    <t>938909421.S</t>
  </si>
  <si>
    <t>Čistenie priekop komunikácií strojne priekopovým rýpadlom o objeme nánosu do 0,15 m3/m, -0,09730 t</t>
  </si>
  <si>
    <t>-569023790</t>
  </si>
  <si>
    <t>971046016.S</t>
  </si>
  <si>
    <t>Jadrové vrty diamantovými korunkami do D 170 mm do stien - betónových, obkladov -0,00050t</t>
  </si>
  <si>
    <t>cm</t>
  </si>
  <si>
    <t>1793552613</t>
  </si>
  <si>
    <t>522302611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</si>
</sst>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31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31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11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12C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14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Rekonštrukcia miestnej komunikácie v obci Kračúnovce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Kračúnovce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76" t="str">
        <f>IF(AN8= "","",AN8)</f>
        <v>13. 1. 2021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Obec  Kračúnovce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77" t="str">
        <f>IF(E17="","",E17)</f>
        <v>Ing. Marek MEDOŇ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'1 - Komunikácia'!J30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'1 - Komunikácia'!P123</f>
        <v>0</v>
      </c>
      <c r="AV95" s="125">
        <f>'1 - Komunikácia'!J33</f>
        <v>0</v>
      </c>
      <c r="AW95" s="125">
        <f>'1 - Komunikácia'!J34</f>
        <v>0</v>
      </c>
      <c r="AX95" s="125">
        <f>'1 - Komunikácia'!J35</f>
        <v>0</v>
      </c>
      <c r="AY95" s="125">
        <f>'1 - Komunikácia'!J36</f>
        <v>0</v>
      </c>
      <c r="AZ95" s="125">
        <f>'1 - Komunikácia'!F33</f>
        <v>0</v>
      </c>
      <c r="BA95" s="125">
        <f>'1 - Komunikácia'!F34</f>
        <v>0</v>
      </c>
      <c r="BB95" s="125">
        <f>'1 - Komunikácia'!F35</f>
        <v>0</v>
      </c>
      <c r="BC95" s="125">
        <f>'1 - Komunikácia'!F36</f>
        <v>0</v>
      </c>
      <c r="BD95" s="127">
        <f>'1 - Komunikácia'!F37</f>
        <v>0</v>
      </c>
      <c r="BE95" s="7"/>
      <c r="BT95" s="128" t="s">
        <v>80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75</v>
      </c>
    </row>
    <row r="96" s="7" customFormat="1" ht="37.5" customHeight="1">
      <c r="A96" s="116" t="s">
        <v>79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'2 - Protipovod. opatr.-vý...'!J30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9">
        <v>0</v>
      </c>
      <c r="AT96" s="130">
        <f>ROUND(SUM(AV96:AW96),2)</f>
        <v>0</v>
      </c>
      <c r="AU96" s="131">
        <f>'2 - Protipovod. opatr.-vý...'!P123</f>
        <v>0</v>
      </c>
      <c r="AV96" s="130">
        <f>'2 - Protipovod. opatr.-vý...'!J33</f>
        <v>0</v>
      </c>
      <c r="AW96" s="130">
        <f>'2 - Protipovod. opatr.-vý...'!J34</f>
        <v>0</v>
      </c>
      <c r="AX96" s="130">
        <f>'2 - Protipovod. opatr.-vý...'!J35</f>
        <v>0</v>
      </c>
      <c r="AY96" s="130">
        <f>'2 - Protipovod. opatr.-vý...'!J36</f>
        <v>0</v>
      </c>
      <c r="AZ96" s="130">
        <f>'2 - Protipovod. opatr.-vý...'!F33</f>
        <v>0</v>
      </c>
      <c r="BA96" s="130">
        <f>'2 - Protipovod. opatr.-vý...'!F34</f>
        <v>0</v>
      </c>
      <c r="BB96" s="130">
        <f>'2 - Protipovod. opatr.-vý...'!F35</f>
        <v>0</v>
      </c>
      <c r="BC96" s="130">
        <f>'2 - Protipovod. opatr.-vý...'!F36</f>
        <v>0</v>
      </c>
      <c r="BD96" s="132">
        <f>'2 - Protipovod. opatr.-vý...'!F37</f>
        <v>0</v>
      </c>
      <c r="BE96" s="7"/>
      <c r="BT96" s="128" t="s">
        <v>80</v>
      </c>
      <c r="BV96" s="128" t="s">
        <v>77</v>
      </c>
      <c r="BW96" s="128" t="s">
        <v>86</v>
      </c>
      <c r="BX96" s="128" t="s">
        <v>5</v>
      </c>
      <c r="CL96" s="128" t="s">
        <v>1</v>
      </c>
      <c r="CM96" s="128" t="s">
        <v>75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yZhbSk5SpVac4QsNnaxCCttKEjORIZB/uC62X5CUgLGWRo8GgGqgzAUJopqNOOv7NJGtq8akBBrZrpZk5wxijQ==" hashValue="nysdXhAQ1lJlGuAMeWrBcJn5Yvporx8mFnzNiK8Wjqy3wmsMMnHoONp2mdV3R0u7PF8hi5vD52eXW81F+mmmp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Komunikácia'!C2" display="/"/>
    <hyperlink ref="A96" location="'2 - Protipovod. opatr.-vý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87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14</v>
      </c>
      <c r="L6" s="17"/>
    </row>
    <row r="7" s="1" customFormat="1" ht="16.5" customHeight="1">
      <c r="B7" s="17"/>
      <c r="E7" s="138" t="str">
        <f>'Rekapitulácia stavby'!K6</f>
        <v>Rekonštrukcia miestnej komunikácie v obci Kračúnovce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16</v>
      </c>
      <c r="E11" s="35"/>
      <c r="F11" s="140" t="s">
        <v>1</v>
      </c>
      <c r="G11" s="35"/>
      <c r="H11" s="35"/>
      <c r="I11" s="137" t="s">
        <v>17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18</v>
      </c>
      <c r="E12" s="35"/>
      <c r="F12" s="140" t="s">
        <v>19</v>
      </c>
      <c r="G12" s="35"/>
      <c r="H12" s="35"/>
      <c r="I12" s="137" t="s">
        <v>20</v>
      </c>
      <c r="J12" s="141" t="str">
        <f>'Rekapitulácia stavby'!AN8</f>
        <v>13. 1. 2021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22</v>
      </c>
      <c r="E14" s="35"/>
      <c r="F14" s="35"/>
      <c r="G14" s="35"/>
      <c r="H14" s="35"/>
      <c r="I14" s="137" t="s">
        <v>23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24</v>
      </c>
      <c r="F15" s="35"/>
      <c r="G15" s="35"/>
      <c r="H15" s="35"/>
      <c r="I15" s="137" t="s">
        <v>25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26</v>
      </c>
      <c r="E17" s="35"/>
      <c r="F17" s="35"/>
      <c r="G17" s="35"/>
      <c r="H17" s="35"/>
      <c r="I17" s="137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28</v>
      </c>
      <c r="E20" s="35"/>
      <c r="F20" s="35"/>
      <c r="G20" s="35"/>
      <c r="H20" s="35"/>
      <c r="I20" s="137" t="s">
        <v>23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29</v>
      </c>
      <c r="F21" s="35"/>
      <c r="G21" s="35"/>
      <c r="H21" s="35"/>
      <c r="I21" s="137" t="s">
        <v>25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23</v>
      </c>
      <c r="J23" s="140" t="str">
        <f>IF('Rekapitulácia stavby'!AN19="","",'Rekapitulácia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IF('Rekapitulácia stavby'!E20="","",'Rekapitulácia stavby'!E20)</f>
        <v xml:space="preserve"> </v>
      </c>
      <c r="F24" s="35"/>
      <c r="G24" s="35"/>
      <c r="H24" s="35"/>
      <c r="I24" s="137" t="s">
        <v>25</v>
      </c>
      <c r="J24" s="140" t="str">
        <f>IF('Rekapitulácia stavby'!AN20="","",'Rekapitulácia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ROUND((SUM(BE123:BE157)),  2)</f>
        <v>0</v>
      </c>
      <c r="G33" s="35"/>
      <c r="H33" s="35"/>
      <c r="I33" s="152">
        <v>0.20000000000000001</v>
      </c>
      <c r="J33" s="151">
        <f>ROUND(((SUM(BE123:BE157))*I33),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ROUND((SUM(BF123:BF157)),  2)</f>
        <v>0</v>
      </c>
      <c r="G34" s="35"/>
      <c r="H34" s="35"/>
      <c r="I34" s="152">
        <v>0.20000000000000001</v>
      </c>
      <c r="J34" s="151">
        <f>ROUND(((SUM(BF123:BF157))*I34),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ROUND((SUM(BG123:BG157)),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ROUND((SUM(BH123:BH157)),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ROUND((SUM(BI123:BI157)),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Rekonštrukcia miestnej komunikácie v obci Kračúnovce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1 - Komunikácia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 xml:space="preserve"> Kračúnovce</v>
      </c>
      <c r="G89" s="37"/>
      <c r="H89" s="37"/>
      <c r="I89" s="29" t="s">
        <v>20</v>
      </c>
      <c r="J89" s="76" t="str">
        <f>IF(J12="","",J12)</f>
        <v>13. 1. 2021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22</v>
      </c>
      <c r="D91" s="37"/>
      <c r="E91" s="37"/>
      <c r="F91" s="24" t="str">
        <f>E15</f>
        <v xml:space="preserve">Obec  Kračúnovce</v>
      </c>
      <c r="G91" s="37"/>
      <c r="H91" s="37"/>
      <c r="I91" s="29" t="s">
        <v>28</v>
      </c>
      <c r="J91" s="33" t="str">
        <f>E21</f>
        <v>Ing. Marek MEDOŇ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97</v>
      </c>
      <c r="E99" s="185"/>
      <c r="F99" s="185"/>
      <c r="G99" s="185"/>
      <c r="H99" s="185"/>
      <c r="I99" s="185"/>
      <c r="J99" s="186">
        <f>J138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98</v>
      </c>
      <c r="E100" s="185"/>
      <c r="F100" s="185"/>
      <c r="G100" s="185"/>
      <c r="H100" s="185"/>
      <c r="I100" s="185"/>
      <c r="J100" s="186">
        <f>J148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99</v>
      </c>
      <c r="E101" s="185"/>
      <c r="F101" s="185"/>
      <c r="G101" s="185"/>
      <c r="H101" s="185"/>
      <c r="I101" s="185"/>
      <c r="J101" s="186">
        <f>J152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6"/>
      <c r="C102" s="177"/>
      <c r="D102" s="178" t="s">
        <v>100</v>
      </c>
      <c r="E102" s="179"/>
      <c r="F102" s="179"/>
      <c r="G102" s="179"/>
      <c r="H102" s="179"/>
      <c r="I102" s="179"/>
      <c r="J102" s="180">
        <f>J154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2"/>
      <c r="C103" s="183"/>
      <c r="D103" s="184" t="s">
        <v>101</v>
      </c>
      <c r="E103" s="185"/>
      <c r="F103" s="185"/>
      <c r="G103" s="185"/>
      <c r="H103" s="185"/>
      <c r="I103" s="185"/>
      <c r="J103" s="186">
        <f>J155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Rekonštrukcia miestnej komunikácie v obci Kračúnovce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88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1 - Komunikácia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18</v>
      </c>
      <c r="D117" s="37"/>
      <c r="E117" s="37"/>
      <c r="F117" s="24" t="str">
        <f>F12</f>
        <v xml:space="preserve"> Kračúnovce</v>
      </c>
      <c r="G117" s="37"/>
      <c r="H117" s="37"/>
      <c r="I117" s="29" t="s">
        <v>20</v>
      </c>
      <c r="J117" s="76" t="str">
        <f>IF(J12="","",J12)</f>
        <v>13. 1. 2021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22</v>
      </c>
      <c r="D119" s="37"/>
      <c r="E119" s="37"/>
      <c r="F119" s="24" t="str">
        <f>E15</f>
        <v xml:space="preserve">Obec  Kračúnovce</v>
      </c>
      <c r="G119" s="37"/>
      <c r="H119" s="37"/>
      <c r="I119" s="29" t="s">
        <v>28</v>
      </c>
      <c r="J119" s="33" t="str">
        <f>E21</f>
        <v>Ing. Marek MEDOŇ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26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103</v>
      </c>
      <c r="D122" s="191" t="s">
        <v>60</v>
      </c>
      <c r="E122" s="191" t="s">
        <v>56</v>
      </c>
      <c r="F122" s="191" t="s">
        <v>57</v>
      </c>
      <c r="G122" s="191" t="s">
        <v>104</v>
      </c>
      <c r="H122" s="191" t="s">
        <v>105</v>
      </c>
      <c r="I122" s="191" t="s">
        <v>106</v>
      </c>
      <c r="J122" s="192" t="s">
        <v>92</v>
      </c>
      <c r="K122" s="193" t="s">
        <v>107</v>
      </c>
      <c r="L122" s="194"/>
      <c r="M122" s="97" t="s">
        <v>1</v>
      </c>
      <c r="N122" s="98" t="s">
        <v>39</v>
      </c>
      <c r="O122" s="98" t="s">
        <v>108</v>
      </c>
      <c r="P122" s="98" t="s">
        <v>109</v>
      </c>
      <c r="Q122" s="98" t="s">
        <v>110</v>
      </c>
      <c r="R122" s="98" t="s">
        <v>111</v>
      </c>
      <c r="S122" s="98" t="s">
        <v>112</v>
      </c>
      <c r="T122" s="99" t="s">
        <v>113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93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P124+P154</f>
        <v>0</v>
      </c>
      <c r="Q123" s="101"/>
      <c r="R123" s="197">
        <f>R124+R154</f>
        <v>960.7475559999998</v>
      </c>
      <c r="S123" s="101"/>
      <c r="T123" s="198">
        <f>T124+T154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94</v>
      </c>
      <c r="BK123" s="199">
        <f>BK124+BK154</f>
        <v>0</v>
      </c>
    </row>
    <row r="124" s="12" customFormat="1" ht="25.92" customHeight="1">
      <c r="A124" s="12"/>
      <c r="B124" s="200"/>
      <c r="C124" s="201"/>
      <c r="D124" s="202" t="s">
        <v>74</v>
      </c>
      <c r="E124" s="203" t="s">
        <v>114</v>
      </c>
      <c r="F124" s="203" t="s">
        <v>115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P125+P138+P148+P152</f>
        <v>0</v>
      </c>
      <c r="Q124" s="208"/>
      <c r="R124" s="209">
        <f>R125+R138+R148+R152</f>
        <v>960.65711599999986</v>
      </c>
      <c r="S124" s="208"/>
      <c r="T124" s="210">
        <f>T125+T138+T148+T152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80</v>
      </c>
      <c r="AT124" s="212" t="s">
        <v>74</v>
      </c>
      <c r="AU124" s="212" t="s">
        <v>75</v>
      </c>
      <c r="AY124" s="211" t="s">
        <v>116</v>
      </c>
      <c r="BK124" s="213">
        <f>BK125+BK138+BK148+BK152</f>
        <v>0</v>
      </c>
    </row>
    <row r="125" s="12" customFormat="1" ht="22.8" customHeight="1">
      <c r="A125" s="12"/>
      <c r="B125" s="200"/>
      <c r="C125" s="201"/>
      <c r="D125" s="202" t="s">
        <v>74</v>
      </c>
      <c r="E125" s="214" t="s">
        <v>80</v>
      </c>
      <c r="F125" s="214" t="s">
        <v>117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SUM(P126:P137)</f>
        <v>0</v>
      </c>
      <c r="Q125" s="208"/>
      <c r="R125" s="209">
        <f>SUM(R126:R137)</f>
        <v>0.0058710000000000004</v>
      </c>
      <c r="S125" s="208"/>
      <c r="T125" s="210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80</v>
      </c>
      <c r="AT125" s="212" t="s">
        <v>74</v>
      </c>
      <c r="AU125" s="212" t="s">
        <v>80</v>
      </c>
      <c r="AY125" s="211" t="s">
        <v>116</v>
      </c>
      <c r="BK125" s="213">
        <f>SUM(BK126:BK137)</f>
        <v>0</v>
      </c>
    </row>
    <row r="126" s="2" customFormat="1" ht="24.15" customHeight="1">
      <c r="A126" s="35"/>
      <c r="B126" s="36"/>
      <c r="C126" s="216" t="s">
        <v>80</v>
      </c>
      <c r="D126" s="216" t="s">
        <v>118</v>
      </c>
      <c r="E126" s="217" t="s">
        <v>119</v>
      </c>
      <c r="F126" s="218" t="s">
        <v>120</v>
      </c>
      <c r="G126" s="219" t="s">
        <v>121</v>
      </c>
      <c r="H126" s="220">
        <v>77</v>
      </c>
      <c r="I126" s="221"/>
      <c r="J126" s="220">
        <f>ROUND(I126*H126,3)</f>
        <v>0</v>
      </c>
      <c r="K126" s="222"/>
      <c r="L126" s="41"/>
      <c r="M126" s="223" t="s">
        <v>1</v>
      </c>
      <c r="N126" s="224" t="s">
        <v>41</v>
      </c>
      <c r="O126" s="88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7" t="s">
        <v>122</v>
      </c>
      <c r="AT126" s="227" t="s">
        <v>118</v>
      </c>
      <c r="AU126" s="227" t="s">
        <v>84</v>
      </c>
      <c r="AY126" s="14" t="s">
        <v>116</v>
      </c>
      <c r="BE126" s="228">
        <f>IF(N126="základná",J126,0)</f>
        <v>0</v>
      </c>
      <c r="BF126" s="228">
        <f>IF(N126="znížená",J126,0)</f>
        <v>0</v>
      </c>
      <c r="BG126" s="228">
        <f>IF(N126="zákl. prenesená",J126,0)</f>
        <v>0</v>
      </c>
      <c r="BH126" s="228">
        <f>IF(N126="zníž. prenesená",J126,0)</f>
        <v>0</v>
      </c>
      <c r="BI126" s="228">
        <f>IF(N126="nulová",J126,0)</f>
        <v>0</v>
      </c>
      <c r="BJ126" s="14" t="s">
        <v>84</v>
      </c>
      <c r="BK126" s="229">
        <f>ROUND(I126*H126,3)</f>
        <v>0</v>
      </c>
      <c r="BL126" s="14" t="s">
        <v>122</v>
      </c>
      <c r="BM126" s="227" t="s">
        <v>123</v>
      </c>
    </row>
    <row r="127" s="2" customFormat="1" ht="24.15" customHeight="1">
      <c r="A127" s="35"/>
      <c r="B127" s="36"/>
      <c r="C127" s="216" t="s">
        <v>84</v>
      </c>
      <c r="D127" s="216" t="s">
        <v>118</v>
      </c>
      <c r="E127" s="217" t="s">
        <v>124</v>
      </c>
      <c r="F127" s="218" t="s">
        <v>125</v>
      </c>
      <c r="G127" s="219" t="s">
        <v>121</v>
      </c>
      <c r="H127" s="220">
        <v>510</v>
      </c>
      <c r="I127" s="221"/>
      <c r="J127" s="220">
        <f>ROUND(I127*H127,3)</f>
        <v>0</v>
      </c>
      <c r="K127" s="222"/>
      <c r="L127" s="41"/>
      <c r="M127" s="223" t="s">
        <v>1</v>
      </c>
      <c r="N127" s="224" t="s">
        <v>41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7" t="s">
        <v>122</v>
      </c>
      <c r="AT127" s="227" t="s">
        <v>118</v>
      </c>
      <c r="AU127" s="227" t="s">
        <v>84</v>
      </c>
      <c r="AY127" s="14" t="s">
        <v>116</v>
      </c>
      <c r="BE127" s="228">
        <f>IF(N127="základná",J127,0)</f>
        <v>0</v>
      </c>
      <c r="BF127" s="228">
        <f>IF(N127="znížená",J127,0)</f>
        <v>0</v>
      </c>
      <c r="BG127" s="228">
        <f>IF(N127="zákl. prenesená",J127,0)</f>
        <v>0</v>
      </c>
      <c r="BH127" s="228">
        <f>IF(N127="zníž. prenesená",J127,0)</f>
        <v>0</v>
      </c>
      <c r="BI127" s="228">
        <f>IF(N127="nulová",J127,0)</f>
        <v>0</v>
      </c>
      <c r="BJ127" s="14" t="s">
        <v>84</v>
      </c>
      <c r="BK127" s="229">
        <f>ROUND(I127*H127,3)</f>
        <v>0</v>
      </c>
      <c r="BL127" s="14" t="s">
        <v>122</v>
      </c>
      <c r="BM127" s="227" t="s">
        <v>126</v>
      </c>
    </row>
    <row r="128" s="2" customFormat="1" ht="24.15" customHeight="1">
      <c r="A128" s="35"/>
      <c r="B128" s="36"/>
      <c r="C128" s="216" t="s">
        <v>127</v>
      </c>
      <c r="D128" s="216" t="s">
        <v>118</v>
      </c>
      <c r="E128" s="217" t="s">
        <v>128</v>
      </c>
      <c r="F128" s="218" t="s">
        <v>129</v>
      </c>
      <c r="G128" s="219" t="s">
        <v>121</v>
      </c>
      <c r="H128" s="220">
        <v>153</v>
      </c>
      <c r="I128" s="221"/>
      <c r="J128" s="220">
        <f>ROUND(I128*H128,3)</f>
        <v>0</v>
      </c>
      <c r="K128" s="222"/>
      <c r="L128" s="41"/>
      <c r="M128" s="223" t="s">
        <v>1</v>
      </c>
      <c r="N128" s="224" t="s">
        <v>41</v>
      </c>
      <c r="O128" s="8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7" t="s">
        <v>122</v>
      </c>
      <c r="AT128" s="227" t="s">
        <v>118</v>
      </c>
      <c r="AU128" s="227" t="s">
        <v>84</v>
      </c>
      <c r="AY128" s="14" t="s">
        <v>116</v>
      </c>
      <c r="BE128" s="228">
        <f>IF(N128="základná",J128,0)</f>
        <v>0</v>
      </c>
      <c r="BF128" s="228">
        <f>IF(N128="znížená",J128,0)</f>
        <v>0</v>
      </c>
      <c r="BG128" s="228">
        <f>IF(N128="zákl. prenesená",J128,0)</f>
        <v>0</v>
      </c>
      <c r="BH128" s="228">
        <f>IF(N128="zníž. prenesená",J128,0)</f>
        <v>0</v>
      </c>
      <c r="BI128" s="228">
        <f>IF(N128="nulová",J128,0)</f>
        <v>0</v>
      </c>
      <c r="BJ128" s="14" t="s">
        <v>84</v>
      </c>
      <c r="BK128" s="229">
        <f>ROUND(I128*H128,3)</f>
        <v>0</v>
      </c>
      <c r="BL128" s="14" t="s">
        <v>122</v>
      </c>
      <c r="BM128" s="227" t="s">
        <v>130</v>
      </c>
    </row>
    <row r="129" s="2" customFormat="1" ht="37.8" customHeight="1">
      <c r="A129" s="35"/>
      <c r="B129" s="36"/>
      <c r="C129" s="216" t="s">
        <v>122</v>
      </c>
      <c r="D129" s="216" t="s">
        <v>118</v>
      </c>
      <c r="E129" s="217" t="s">
        <v>131</v>
      </c>
      <c r="F129" s="218" t="s">
        <v>132</v>
      </c>
      <c r="G129" s="219" t="s">
        <v>121</v>
      </c>
      <c r="H129" s="220">
        <v>523</v>
      </c>
      <c r="I129" s="221"/>
      <c r="J129" s="220">
        <f>ROUND(I129*H129,3)</f>
        <v>0</v>
      </c>
      <c r="K129" s="222"/>
      <c r="L129" s="41"/>
      <c r="M129" s="223" t="s">
        <v>1</v>
      </c>
      <c r="N129" s="224" t="s">
        <v>41</v>
      </c>
      <c r="O129" s="88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7" t="s">
        <v>122</v>
      </c>
      <c r="AT129" s="227" t="s">
        <v>118</v>
      </c>
      <c r="AU129" s="227" t="s">
        <v>84</v>
      </c>
      <c r="AY129" s="14" t="s">
        <v>116</v>
      </c>
      <c r="BE129" s="228">
        <f>IF(N129="základná",J129,0)</f>
        <v>0</v>
      </c>
      <c r="BF129" s="228">
        <f>IF(N129="znížená",J129,0)</f>
        <v>0</v>
      </c>
      <c r="BG129" s="228">
        <f>IF(N129="zákl. prenesená",J129,0)</f>
        <v>0</v>
      </c>
      <c r="BH129" s="228">
        <f>IF(N129="zníž. prenesená",J129,0)</f>
        <v>0</v>
      </c>
      <c r="BI129" s="228">
        <f>IF(N129="nulová",J129,0)</f>
        <v>0</v>
      </c>
      <c r="BJ129" s="14" t="s">
        <v>84</v>
      </c>
      <c r="BK129" s="229">
        <f>ROUND(I129*H129,3)</f>
        <v>0</v>
      </c>
      <c r="BL129" s="14" t="s">
        <v>122</v>
      </c>
      <c r="BM129" s="227" t="s">
        <v>133</v>
      </c>
    </row>
    <row r="130" s="2" customFormat="1" ht="24.15" customHeight="1">
      <c r="A130" s="35"/>
      <c r="B130" s="36"/>
      <c r="C130" s="216" t="s">
        <v>134</v>
      </c>
      <c r="D130" s="216" t="s">
        <v>118</v>
      </c>
      <c r="E130" s="217" t="s">
        <v>135</v>
      </c>
      <c r="F130" s="218" t="s">
        <v>136</v>
      </c>
      <c r="G130" s="219" t="s">
        <v>121</v>
      </c>
      <c r="H130" s="220">
        <v>58</v>
      </c>
      <c r="I130" s="221"/>
      <c r="J130" s="220">
        <f>ROUND(I130*H130,3)</f>
        <v>0</v>
      </c>
      <c r="K130" s="222"/>
      <c r="L130" s="41"/>
      <c r="M130" s="223" t="s">
        <v>1</v>
      </c>
      <c r="N130" s="224" t="s">
        <v>41</v>
      </c>
      <c r="O130" s="8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7" t="s">
        <v>122</v>
      </c>
      <c r="AT130" s="227" t="s">
        <v>118</v>
      </c>
      <c r="AU130" s="227" t="s">
        <v>84</v>
      </c>
      <c r="AY130" s="14" t="s">
        <v>116</v>
      </c>
      <c r="BE130" s="228">
        <f>IF(N130="základná",J130,0)</f>
        <v>0</v>
      </c>
      <c r="BF130" s="228">
        <f>IF(N130="znížená",J130,0)</f>
        <v>0</v>
      </c>
      <c r="BG130" s="228">
        <f>IF(N130="zákl. prenesená",J130,0)</f>
        <v>0</v>
      </c>
      <c r="BH130" s="228">
        <f>IF(N130="zníž. prenesená",J130,0)</f>
        <v>0</v>
      </c>
      <c r="BI130" s="228">
        <f>IF(N130="nulová",J130,0)</f>
        <v>0</v>
      </c>
      <c r="BJ130" s="14" t="s">
        <v>84</v>
      </c>
      <c r="BK130" s="229">
        <f>ROUND(I130*H130,3)</f>
        <v>0</v>
      </c>
      <c r="BL130" s="14" t="s">
        <v>122</v>
      </c>
      <c r="BM130" s="227" t="s">
        <v>137</v>
      </c>
    </row>
    <row r="131" s="2" customFormat="1" ht="24.15" customHeight="1">
      <c r="A131" s="35"/>
      <c r="B131" s="36"/>
      <c r="C131" s="216" t="s">
        <v>138</v>
      </c>
      <c r="D131" s="216" t="s">
        <v>118</v>
      </c>
      <c r="E131" s="217" t="s">
        <v>139</v>
      </c>
      <c r="F131" s="218" t="s">
        <v>140</v>
      </c>
      <c r="G131" s="219" t="s">
        <v>121</v>
      </c>
      <c r="H131" s="220">
        <v>45</v>
      </c>
      <c r="I131" s="221"/>
      <c r="J131" s="220">
        <f>ROUND(I131*H131,3)</f>
        <v>0</v>
      </c>
      <c r="K131" s="222"/>
      <c r="L131" s="41"/>
      <c r="M131" s="223" t="s">
        <v>1</v>
      </c>
      <c r="N131" s="224" t="s">
        <v>41</v>
      </c>
      <c r="O131" s="8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7" t="s">
        <v>122</v>
      </c>
      <c r="AT131" s="227" t="s">
        <v>118</v>
      </c>
      <c r="AU131" s="227" t="s">
        <v>84</v>
      </c>
      <c r="AY131" s="14" t="s">
        <v>116</v>
      </c>
      <c r="BE131" s="228">
        <f>IF(N131="základná",J131,0)</f>
        <v>0</v>
      </c>
      <c r="BF131" s="228">
        <f>IF(N131="znížená",J131,0)</f>
        <v>0</v>
      </c>
      <c r="BG131" s="228">
        <f>IF(N131="zákl. prenesená",J131,0)</f>
        <v>0</v>
      </c>
      <c r="BH131" s="228">
        <f>IF(N131="zníž. prenesená",J131,0)</f>
        <v>0</v>
      </c>
      <c r="BI131" s="228">
        <f>IF(N131="nulová",J131,0)</f>
        <v>0</v>
      </c>
      <c r="BJ131" s="14" t="s">
        <v>84</v>
      </c>
      <c r="BK131" s="229">
        <f>ROUND(I131*H131,3)</f>
        <v>0</v>
      </c>
      <c r="BL131" s="14" t="s">
        <v>122</v>
      </c>
      <c r="BM131" s="227" t="s">
        <v>141</v>
      </c>
    </row>
    <row r="132" s="2" customFormat="1" ht="14.4" customHeight="1">
      <c r="A132" s="35"/>
      <c r="B132" s="36"/>
      <c r="C132" s="216" t="s">
        <v>142</v>
      </c>
      <c r="D132" s="216" t="s">
        <v>118</v>
      </c>
      <c r="E132" s="217" t="s">
        <v>143</v>
      </c>
      <c r="F132" s="218" t="s">
        <v>144</v>
      </c>
      <c r="G132" s="219" t="s">
        <v>121</v>
      </c>
      <c r="H132" s="220">
        <v>523</v>
      </c>
      <c r="I132" s="221"/>
      <c r="J132" s="220">
        <f>ROUND(I132*H132,3)</f>
        <v>0</v>
      </c>
      <c r="K132" s="222"/>
      <c r="L132" s="41"/>
      <c r="M132" s="223" t="s">
        <v>1</v>
      </c>
      <c r="N132" s="224" t="s">
        <v>41</v>
      </c>
      <c r="O132" s="8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122</v>
      </c>
      <c r="AT132" s="227" t="s">
        <v>118</v>
      </c>
      <c r="AU132" s="227" t="s">
        <v>84</v>
      </c>
      <c r="AY132" s="14" t="s">
        <v>116</v>
      </c>
      <c r="BE132" s="228">
        <f>IF(N132="základná",J132,0)</f>
        <v>0</v>
      </c>
      <c r="BF132" s="228">
        <f>IF(N132="znížená",J132,0)</f>
        <v>0</v>
      </c>
      <c r="BG132" s="228">
        <f>IF(N132="zákl. prenesená",J132,0)</f>
        <v>0</v>
      </c>
      <c r="BH132" s="228">
        <f>IF(N132="zníž. prenesená",J132,0)</f>
        <v>0</v>
      </c>
      <c r="BI132" s="228">
        <f>IF(N132="nulová",J132,0)</f>
        <v>0</v>
      </c>
      <c r="BJ132" s="14" t="s">
        <v>84</v>
      </c>
      <c r="BK132" s="229">
        <f>ROUND(I132*H132,3)</f>
        <v>0</v>
      </c>
      <c r="BL132" s="14" t="s">
        <v>122</v>
      </c>
      <c r="BM132" s="227" t="s">
        <v>145</v>
      </c>
    </row>
    <row r="133" s="2" customFormat="1" ht="24.15" customHeight="1">
      <c r="A133" s="35"/>
      <c r="B133" s="36"/>
      <c r="C133" s="216" t="s">
        <v>146</v>
      </c>
      <c r="D133" s="216" t="s">
        <v>118</v>
      </c>
      <c r="E133" s="217" t="s">
        <v>147</v>
      </c>
      <c r="F133" s="218" t="s">
        <v>148</v>
      </c>
      <c r="G133" s="219" t="s">
        <v>149</v>
      </c>
      <c r="H133" s="220">
        <v>190</v>
      </c>
      <c r="I133" s="221"/>
      <c r="J133" s="220">
        <f>ROUND(I133*H133,3)</f>
        <v>0</v>
      </c>
      <c r="K133" s="222"/>
      <c r="L133" s="41"/>
      <c r="M133" s="223" t="s">
        <v>1</v>
      </c>
      <c r="N133" s="224" t="s">
        <v>41</v>
      </c>
      <c r="O133" s="8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7" t="s">
        <v>122</v>
      </c>
      <c r="AT133" s="227" t="s">
        <v>118</v>
      </c>
      <c r="AU133" s="227" t="s">
        <v>84</v>
      </c>
      <c r="AY133" s="14" t="s">
        <v>116</v>
      </c>
      <c r="BE133" s="228">
        <f>IF(N133="základná",J133,0)</f>
        <v>0</v>
      </c>
      <c r="BF133" s="228">
        <f>IF(N133="znížená",J133,0)</f>
        <v>0</v>
      </c>
      <c r="BG133" s="228">
        <f>IF(N133="zákl. prenesená",J133,0)</f>
        <v>0</v>
      </c>
      <c r="BH133" s="228">
        <f>IF(N133="zníž. prenesená",J133,0)</f>
        <v>0</v>
      </c>
      <c r="BI133" s="228">
        <f>IF(N133="nulová",J133,0)</f>
        <v>0</v>
      </c>
      <c r="BJ133" s="14" t="s">
        <v>84</v>
      </c>
      <c r="BK133" s="229">
        <f>ROUND(I133*H133,3)</f>
        <v>0</v>
      </c>
      <c r="BL133" s="14" t="s">
        <v>122</v>
      </c>
      <c r="BM133" s="227" t="s">
        <v>150</v>
      </c>
    </row>
    <row r="134" s="2" customFormat="1" ht="14.4" customHeight="1">
      <c r="A134" s="35"/>
      <c r="B134" s="36"/>
      <c r="C134" s="230" t="s">
        <v>151</v>
      </c>
      <c r="D134" s="230" t="s">
        <v>152</v>
      </c>
      <c r="E134" s="231" t="s">
        <v>153</v>
      </c>
      <c r="F134" s="232" t="s">
        <v>154</v>
      </c>
      <c r="G134" s="233" t="s">
        <v>155</v>
      </c>
      <c r="H134" s="234">
        <v>5.8710000000000004</v>
      </c>
      <c r="I134" s="235"/>
      <c r="J134" s="234">
        <f>ROUND(I134*H134,3)</f>
        <v>0</v>
      </c>
      <c r="K134" s="236"/>
      <c r="L134" s="237"/>
      <c r="M134" s="238" t="s">
        <v>1</v>
      </c>
      <c r="N134" s="239" t="s">
        <v>41</v>
      </c>
      <c r="O134" s="88"/>
      <c r="P134" s="225">
        <f>O134*H134</f>
        <v>0</v>
      </c>
      <c r="Q134" s="225">
        <v>0.001</v>
      </c>
      <c r="R134" s="225">
        <f>Q134*H134</f>
        <v>0.0058710000000000004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146</v>
      </c>
      <c r="AT134" s="227" t="s">
        <v>152</v>
      </c>
      <c r="AU134" s="227" t="s">
        <v>84</v>
      </c>
      <c r="AY134" s="14" t="s">
        <v>116</v>
      </c>
      <c r="BE134" s="228">
        <f>IF(N134="základná",J134,0)</f>
        <v>0</v>
      </c>
      <c r="BF134" s="228">
        <f>IF(N134="znížená",J134,0)</f>
        <v>0</v>
      </c>
      <c r="BG134" s="228">
        <f>IF(N134="zákl. prenesená",J134,0)</f>
        <v>0</v>
      </c>
      <c r="BH134" s="228">
        <f>IF(N134="zníž. prenesená",J134,0)</f>
        <v>0</v>
      </c>
      <c r="BI134" s="228">
        <f>IF(N134="nulová",J134,0)</f>
        <v>0</v>
      </c>
      <c r="BJ134" s="14" t="s">
        <v>84</v>
      </c>
      <c r="BK134" s="229">
        <f>ROUND(I134*H134,3)</f>
        <v>0</v>
      </c>
      <c r="BL134" s="14" t="s">
        <v>122</v>
      </c>
      <c r="BM134" s="227" t="s">
        <v>156</v>
      </c>
    </row>
    <row r="135" s="2" customFormat="1" ht="14.4" customHeight="1">
      <c r="A135" s="35"/>
      <c r="B135" s="36"/>
      <c r="C135" s="216" t="s">
        <v>157</v>
      </c>
      <c r="D135" s="216" t="s">
        <v>118</v>
      </c>
      <c r="E135" s="217" t="s">
        <v>158</v>
      </c>
      <c r="F135" s="218" t="s">
        <v>159</v>
      </c>
      <c r="G135" s="219" t="s">
        <v>149</v>
      </c>
      <c r="H135" s="220">
        <v>876</v>
      </c>
      <c r="I135" s="221"/>
      <c r="J135" s="220">
        <f>ROUND(I135*H135,3)</f>
        <v>0</v>
      </c>
      <c r="K135" s="222"/>
      <c r="L135" s="41"/>
      <c r="M135" s="223" t="s">
        <v>1</v>
      </c>
      <c r="N135" s="224" t="s">
        <v>41</v>
      </c>
      <c r="O135" s="8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7" t="s">
        <v>122</v>
      </c>
      <c r="AT135" s="227" t="s">
        <v>118</v>
      </c>
      <c r="AU135" s="227" t="s">
        <v>84</v>
      </c>
      <c r="AY135" s="14" t="s">
        <v>116</v>
      </c>
      <c r="BE135" s="228">
        <f>IF(N135="základná",J135,0)</f>
        <v>0</v>
      </c>
      <c r="BF135" s="228">
        <f>IF(N135="znížená",J135,0)</f>
        <v>0</v>
      </c>
      <c r="BG135" s="228">
        <f>IF(N135="zákl. prenesená",J135,0)</f>
        <v>0</v>
      </c>
      <c r="BH135" s="228">
        <f>IF(N135="zníž. prenesená",J135,0)</f>
        <v>0</v>
      </c>
      <c r="BI135" s="228">
        <f>IF(N135="nulová",J135,0)</f>
        <v>0</v>
      </c>
      <c r="BJ135" s="14" t="s">
        <v>84</v>
      </c>
      <c r="BK135" s="229">
        <f>ROUND(I135*H135,3)</f>
        <v>0</v>
      </c>
      <c r="BL135" s="14" t="s">
        <v>122</v>
      </c>
      <c r="BM135" s="227" t="s">
        <v>160</v>
      </c>
    </row>
    <row r="136" s="2" customFormat="1" ht="14.4" customHeight="1">
      <c r="A136" s="35"/>
      <c r="B136" s="36"/>
      <c r="C136" s="216" t="s">
        <v>161</v>
      </c>
      <c r="D136" s="216" t="s">
        <v>118</v>
      </c>
      <c r="E136" s="217" t="s">
        <v>162</v>
      </c>
      <c r="F136" s="218" t="s">
        <v>163</v>
      </c>
      <c r="G136" s="219" t="s">
        <v>149</v>
      </c>
      <c r="H136" s="220">
        <v>190</v>
      </c>
      <c r="I136" s="221"/>
      <c r="J136" s="220">
        <f>ROUND(I136*H136,3)</f>
        <v>0</v>
      </c>
      <c r="K136" s="222"/>
      <c r="L136" s="41"/>
      <c r="M136" s="223" t="s">
        <v>1</v>
      </c>
      <c r="N136" s="224" t="s">
        <v>41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7" t="s">
        <v>122</v>
      </c>
      <c r="AT136" s="227" t="s">
        <v>118</v>
      </c>
      <c r="AU136" s="227" t="s">
        <v>84</v>
      </c>
      <c r="AY136" s="14" t="s">
        <v>116</v>
      </c>
      <c r="BE136" s="228">
        <f>IF(N136="základná",J136,0)</f>
        <v>0</v>
      </c>
      <c r="BF136" s="228">
        <f>IF(N136="znížená",J136,0)</f>
        <v>0</v>
      </c>
      <c r="BG136" s="228">
        <f>IF(N136="zákl. prenesená",J136,0)</f>
        <v>0</v>
      </c>
      <c r="BH136" s="228">
        <f>IF(N136="zníž. prenesená",J136,0)</f>
        <v>0</v>
      </c>
      <c r="BI136" s="228">
        <f>IF(N136="nulová",J136,0)</f>
        <v>0</v>
      </c>
      <c r="BJ136" s="14" t="s">
        <v>84</v>
      </c>
      <c r="BK136" s="229">
        <f>ROUND(I136*H136,3)</f>
        <v>0</v>
      </c>
      <c r="BL136" s="14" t="s">
        <v>122</v>
      </c>
      <c r="BM136" s="227" t="s">
        <v>164</v>
      </c>
    </row>
    <row r="137" s="2" customFormat="1" ht="24.15" customHeight="1">
      <c r="A137" s="35"/>
      <c r="B137" s="36"/>
      <c r="C137" s="216" t="s">
        <v>165</v>
      </c>
      <c r="D137" s="216" t="s">
        <v>118</v>
      </c>
      <c r="E137" s="217" t="s">
        <v>166</v>
      </c>
      <c r="F137" s="218" t="s">
        <v>167</v>
      </c>
      <c r="G137" s="219" t="s">
        <v>149</v>
      </c>
      <c r="H137" s="220">
        <v>190</v>
      </c>
      <c r="I137" s="221"/>
      <c r="J137" s="220">
        <f>ROUND(I137*H137,3)</f>
        <v>0</v>
      </c>
      <c r="K137" s="222"/>
      <c r="L137" s="41"/>
      <c r="M137" s="223" t="s">
        <v>1</v>
      </c>
      <c r="N137" s="224" t="s">
        <v>41</v>
      </c>
      <c r="O137" s="8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7" t="s">
        <v>122</v>
      </c>
      <c r="AT137" s="227" t="s">
        <v>118</v>
      </c>
      <c r="AU137" s="227" t="s">
        <v>84</v>
      </c>
      <c r="AY137" s="14" t="s">
        <v>116</v>
      </c>
      <c r="BE137" s="228">
        <f>IF(N137="základná",J137,0)</f>
        <v>0</v>
      </c>
      <c r="BF137" s="228">
        <f>IF(N137="znížená",J137,0)</f>
        <v>0</v>
      </c>
      <c r="BG137" s="228">
        <f>IF(N137="zákl. prenesená",J137,0)</f>
        <v>0</v>
      </c>
      <c r="BH137" s="228">
        <f>IF(N137="zníž. prenesená",J137,0)</f>
        <v>0</v>
      </c>
      <c r="BI137" s="228">
        <f>IF(N137="nulová",J137,0)</f>
        <v>0</v>
      </c>
      <c r="BJ137" s="14" t="s">
        <v>84</v>
      </c>
      <c r="BK137" s="229">
        <f>ROUND(I137*H137,3)</f>
        <v>0</v>
      </c>
      <c r="BL137" s="14" t="s">
        <v>122</v>
      </c>
      <c r="BM137" s="227" t="s">
        <v>168</v>
      </c>
    </row>
    <row r="138" s="12" customFormat="1" ht="22.8" customHeight="1">
      <c r="A138" s="12"/>
      <c r="B138" s="200"/>
      <c r="C138" s="201"/>
      <c r="D138" s="202" t="s">
        <v>74</v>
      </c>
      <c r="E138" s="214" t="s">
        <v>134</v>
      </c>
      <c r="F138" s="214" t="s">
        <v>169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SUM(P139:P147)</f>
        <v>0</v>
      </c>
      <c r="Q138" s="208"/>
      <c r="R138" s="209">
        <f>SUM(R139:R147)</f>
        <v>960.42984499999989</v>
      </c>
      <c r="S138" s="208"/>
      <c r="T138" s="210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80</v>
      </c>
      <c r="AT138" s="212" t="s">
        <v>74</v>
      </c>
      <c r="AU138" s="212" t="s">
        <v>80</v>
      </c>
      <c r="AY138" s="211" t="s">
        <v>116</v>
      </c>
      <c r="BK138" s="213">
        <f>SUM(BK139:BK147)</f>
        <v>0</v>
      </c>
    </row>
    <row r="139" s="2" customFormat="1" ht="24.15" customHeight="1">
      <c r="A139" s="35"/>
      <c r="B139" s="36"/>
      <c r="C139" s="216" t="s">
        <v>170</v>
      </c>
      <c r="D139" s="216" t="s">
        <v>118</v>
      </c>
      <c r="E139" s="217" t="s">
        <v>171</v>
      </c>
      <c r="F139" s="218" t="s">
        <v>172</v>
      </c>
      <c r="G139" s="219" t="s">
        <v>149</v>
      </c>
      <c r="H139" s="220">
        <v>63</v>
      </c>
      <c r="I139" s="221"/>
      <c r="J139" s="220">
        <f>ROUND(I139*H139,3)</f>
        <v>0</v>
      </c>
      <c r="K139" s="222"/>
      <c r="L139" s="41"/>
      <c r="M139" s="223" t="s">
        <v>1</v>
      </c>
      <c r="N139" s="224" t="s">
        <v>41</v>
      </c>
      <c r="O139" s="88"/>
      <c r="P139" s="225">
        <f>O139*H139</f>
        <v>0</v>
      </c>
      <c r="Q139" s="225">
        <v>0.2979</v>
      </c>
      <c r="R139" s="225">
        <f>Q139*H139</f>
        <v>18.767700000000001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7" t="s">
        <v>122</v>
      </c>
      <c r="AT139" s="227" t="s">
        <v>118</v>
      </c>
      <c r="AU139" s="227" t="s">
        <v>84</v>
      </c>
      <c r="AY139" s="14" t="s">
        <v>116</v>
      </c>
      <c r="BE139" s="228">
        <f>IF(N139="základná",J139,0)</f>
        <v>0</v>
      </c>
      <c r="BF139" s="228">
        <f>IF(N139="znížená",J139,0)</f>
        <v>0</v>
      </c>
      <c r="BG139" s="228">
        <f>IF(N139="zákl. prenesená",J139,0)</f>
        <v>0</v>
      </c>
      <c r="BH139" s="228">
        <f>IF(N139="zníž. prenesená",J139,0)</f>
        <v>0</v>
      </c>
      <c r="BI139" s="228">
        <f>IF(N139="nulová",J139,0)</f>
        <v>0</v>
      </c>
      <c r="BJ139" s="14" t="s">
        <v>84</v>
      </c>
      <c r="BK139" s="229">
        <f>ROUND(I139*H139,3)</f>
        <v>0</v>
      </c>
      <c r="BL139" s="14" t="s">
        <v>122</v>
      </c>
      <c r="BM139" s="227" t="s">
        <v>173</v>
      </c>
    </row>
    <row r="140" s="2" customFormat="1" ht="24.15" customHeight="1">
      <c r="A140" s="35"/>
      <c r="B140" s="36"/>
      <c r="C140" s="216" t="s">
        <v>174</v>
      </c>
      <c r="D140" s="216" t="s">
        <v>118</v>
      </c>
      <c r="E140" s="217" t="s">
        <v>175</v>
      </c>
      <c r="F140" s="218" t="s">
        <v>176</v>
      </c>
      <c r="G140" s="219" t="s">
        <v>149</v>
      </c>
      <c r="H140" s="220">
        <v>63</v>
      </c>
      <c r="I140" s="221"/>
      <c r="J140" s="220">
        <f>ROUND(I140*H140,3)</f>
        <v>0</v>
      </c>
      <c r="K140" s="222"/>
      <c r="L140" s="41"/>
      <c r="M140" s="223" t="s">
        <v>1</v>
      </c>
      <c r="N140" s="224" t="s">
        <v>41</v>
      </c>
      <c r="O140" s="88"/>
      <c r="P140" s="225">
        <f>O140*H140</f>
        <v>0</v>
      </c>
      <c r="Q140" s="225">
        <v>0.37080000000000002</v>
      </c>
      <c r="R140" s="225">
        <f>Q140*H140</f>
        <v>23.360400000000002</v>
      </c>
      <c r="S140" s="225">
        <v>0</v>
      </c>
      <c r="T140" s="22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7" t="s">
        <v>122</v>
      </c>
      <c r="AT140" s="227" t="s">
        <v>118</v>
      </c>
      <c r="AU140" s="227" t="s">
        <v>84</v>
      </c>
      <c r="AY140" s="14" t="s">
        <v>116</v>
      </c>
      <c r="BE140" s="228">
        <f>IF(N140="základná",J140,0)</f>
        <v>0</v>
      </c>
      <c r="BF140" s="228">
        <f>IF(N140="znížená",J140,0)</f>
        <v>0</v>
      </c>
      <c r="BG140" s="228">
        <f>IF(N140="zákl. prenesená",J140,0)</f>
        <v>0</v>
      </c>
      <c r="BH140" s="228">
        <f>IF(N140="zníž. prenesená",J140,0)</f>
        <v>0</v>
      </c>
      <c r="BI140" s="228">
        <f>IF(N140="nulová",J140,0)</f>
        <v>0</v>
      </c>
      <c r="BJ140" s="14" t="s">
        <v>84</v>
      </c>
      <c r="BK140" s="229">
        <f>ROUND(I140*H140,3)</f>
        <v>0</v>
      </c>
      <c r="BL140" s="14" t="s">
        <v>122</v>
      </c>
      <c r="BM140" s="227" t="s">
        <v>177</v>
      </c>
    </row>
    <row r="141" s="2" customFormat="1" ht="24.15" customHeight="1">
      <c r="A141" s="35"/>
      <c r="B141" s="36"/>
      <c r="C141" s="216" t="s">
        <v>178</v>
      </c>
      <c r="D141" s="216" t="s">
        <v>118</v>
      </c>
      <c r="E141" s="217" t="s">
        <v>179</v>
      </c>
      <c r="F141" s="218" t="s">
        <v>180</v>
      </c>
      <c r="G141" s="219" t="s">
        <v>149</v>
      </c>
      <c r="H141" s="220">
        <v>803</v>
      </c>
      <c r="I141" s="221"/>
      <c r="J141" s="220">
        <f>ROUND(I141*H141,3)</f>
        <v>0</v>
      </c>
      <c r="K141" s="222"/>
      <c r="L141" s="41"/>
      <c r="M141" s="223" t="s">
        <v>1</v>
      </c>
      <c r="N141" s="224" t="s">
        <v>41</v>
      </c>
      <c r="O141" s="88"/>
      <c r="P141" s="225">
        <f>O141*H141</f>
        <v>0</v>
      </c>
      <c r="Q141" s="225">
        <v>0.42531999999999998</v>
      </c>
      <c r="R141" s="225">
        <f>Q141*H141</f>
        <v>341.53195999999997</v>
      </c>
      <c r="S141" s="225">
        <v>0</v>
      </c>
      <c r="T141" s="22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7" t="s">
        <v>122</v>
      </c>
      <c r="AT141" s="227" t="s">
        <v>118</v>
      </c>
      <c r="AU141" s="227" t="s">
        <v>84</v>
      </c>
      <c r="AY141" s="14" t="s">
        <v>116</v>
      </c>
      <c r="BE141" s="228">
        <f>IF(N141="základná",J141,0)</f>
        <v>0</v>
      </c>
      <c r="BF141" s="228">
        <f>IF(N141="znížená",J141,0)</f>
        <v>0</v>
      </c>
      <c r="BG141" s="228">
        <f>IF(N141="zákl. prenesená",J141,0)</f>
        <v>0</v>
      </c>
      <c r="BH141" s="228">
        <f>IF(N141="zníž. prenesená",J141,0)</f>
        <v>0</v>
      </c>
      <c r="BI141" s="228">
        <f>IF(N141="nulová",J141,0)</f>
        <v>0</v>
      </c>
      <c r="BJ141" s="14" t="s">
        <v>84</v>
      </c>
      <c r="BK141" s="229">
        <f>ROUND(I141*H141,3)</f>
        <v>0</v>
      </c>
      <c r="BL141" s="14" t="s">
        <v>122</v>
      </c>
      <c r="BM141" s="227" t="s">
        <v>181</v>
      </c>
    </row>
    <row r="142" s="2" customFormat="1" ht="37.8" customHeight="1">
      <c r="A142" s="35"/>
      <c r="B142" s="36"/>
      <c r="C142" s="216" t="s">
        <v>182</v>
      </c>
      <c r="D142" s="216" t="s">
        <v>118</v>
      </c>
      <c r="E142" s="217" t="s">
        <v>183</v>
      </c>
      <c r="F142" s="218" t="s">
        <v>184</v>
      </c>
      <c r="G142" s="219" t="s">
        <v>149</v>
      </c>
      <c r="H142" s="220">
        <v>667</v>
      </c>
      <c r="I142" s="221"/>
      <c r="J142" s="220">
        <f>ROUND(I142*H142,3)</f>
        <v>0</v>
      </c>
      <c r="K142" s="222"/>
      <c r="L142" s="41"/>
      <c r="M142" s="223" t="s">
        <v>1</v>
      </c>
      <c r="N142" s="224" t="s">
        <v>41</v>
      </c>
      <c r="O142" s="88"/>
      <c r="P142" s="225">
        <f>O142*H142</f>
        <v>0</v>
      </c>
      <c r="Q142" s="225">
        <v>0.47885</v>
      </c>
      <c r="R142" s="225">
        <f>Q142*H142</f>
        <v>319.39294999999998</v>
      </c>
      <c r="S142" s="225">
        <v>0</v>
      </c>
      <c r="T142" s="22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7" t="s">
        <v>122</v>
      </c>
      <c r="AT142" s="227" t="s">
        <v>118</v>
      </c>
      <c r="AU142" s="227" t="s">
        <v>84</v>
      </c>
      <c r="AY142" s="14" t="s">
        <v>116</v>
      </c>
      <c r="BE142" s="228">
        <f>IF(N142="základná",J142,0)</f>
        <v>0</v>
      </c>
      <c r="BF142" s="228">
        <f>IF(N142="znížená",J142,0)</f>
        <v>0</v>
      </c>
      <c r="BG142" s="228">
        <f>IF(N142="zákl. prenesená",J142,0)</f>
        <v>0</v>
      </c>
      <c r="BH142" s="228">
        <f>IF(N142="zníž. prenesená",J142,0)</f>
        <v>0</v>
      </c>
      <c r="BI142" s="228">
        <f>IF(N142="nulová",J142,0)</f>
        <v>0</v>
      </c>
      <c r="BJ142" s="14" t="s">
        <v>84</v>
      </c>
      <c r="BK142" s="229">
        <f>ROUND(I142*H142,3)</f>
        <v>0</v>
      </c>
      <c r="BL142" s="14" t="s">
        <v>122</v>
      </c>
      <c r="BM142" s="227" t="s">
        <v>185</v>
      </c>
    </row>
    <row r="143" s="2" customFormat="1" ht="24.15" customHeight="1">
      <c r="A143" s="35"/>
      <c r="B143" s="36"/>
      <c r="C143" s="216" t="s">
        <v>186</v>
      </c>
      <c r="D143" s="216" t="s">
        <v>118</v>
      </c>
      <c r="E143" s="217" t="s">
        <v>187</v>
      </c>
      <c r="F143" s="218" t="s">
        <v>188</v>
      </c>
      <c r="G143" s="219" t="s">
        <v>149</v>
      </c>
      <c r="H143" s="220">
        <v>157.5</v>
      </c>
      <c r="I143" s="221"/>
      <c r="J143" s="220">
        <f>ROUND(I143*H143,3)</f>
        <v>0</v>
      </c>
      <c r="K143" s="222"/>
      <c r="L143" s="41"/>
      <c r="M143" s="223" t="s">
        <v>1</v>
      </c>
      <c r="N143" s="224" t="s">
        <v>41</v>
      </c>
      <c r="O143" s="88"/>
      <c r="P143" s="225">
        <f>O143*H143</f>
        <v>0</v>
      </c>
      <c r="Q143" s="225">
        <v>0.27799000000000001</v>
      </c>
      <c r="R143" s="225">
        <f>Q143*H143</f>
        <v>43.783425000000001</v>
      </c>
      <c r="S143" s="225">
        <v>0</v>
      </c>
      <c r="T143" s="22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7" t="s">
        <v>122</v>
      </c>
      <c r="AT143" s="227" t="s">
        <v>118</v>
      </c>
      <c r="AU143" s="227" t="s">
        <v>84</v>
      </c>
      <c r="AY143" s="14" t="s">
        <v>116</v>
      </c>
      <c r="BE143" s="228">
        <f>IF(N143="základná",J143,0)</f>
        <v>0</v>
      </c>
      <c r="BF143" s="228">
        <f>IF(N143="znížená",J143,0)</f>
        <v>0</v>
      </c>
      <c r="BG143" s="228">
        <f>IF(N143="zákl. prenesená",J143,0)</f>
        <v>0</v>
      </c>
      <c r="BH143" s="228">
        <f>IF(N143="zníž. prenesená",J143,0)</f>
        <v>0</v>
      </c>
      <c r="BI143" s="228">
        <f>IF(N143="nulová",J143,0)</f>
        <v>0</v>
      </c>
      <c r="BJ143" s="14" t="s">
        <v>84</v>
      </c>
      <c r="BK143" s="229">
        <f>ROUND(I143*H143,3)</f>
        <v>0</v>
      </c>
      <c r="BL143" s="14" t="s">
        <v>122</v>
      </c>
      <c r="BM143" s="227" t="s">
        <v>189</v>
      </c>
    </row>
    <row r="144" s="2" customFormat="1" ht="24.15" customHeight="1">
      <c r="A144" s="35"/>
      <c r="B144" s="36"/>
      <c r="C144" s="216" t="s">
        <v>190</v>
      </c>
      <c r="D144" s="216" t="s">
        <v>118</v>
      </c>
      <c r="E144" s="217" t="s">
        <v>191</v>
      </c>
      <c r="F144" s="218" t="s">
        <v>192</v>
      </c>
      <c r="G144" s="219" t="s">
        <v>149</v>
      </c>
      <c r="H144" s="220">
        <v>667</v>
      </c>
      <c r="I144" s="221"/>
      <c r="J144" s="220">
        <f>ROUND(I144*H144,3)</f>
        <v>0</v>
      </c>
      <c r="K144" s="222"/>
      <c r="L144" s="41"/>
      <c r="M144" s="223" t="s">
        <v>1</v>
      </c>
      <c r="N144" s="224" t="s">
        <v>41</v>
      </c>
      <c r="O144" s="88"/>
      <c r="P144" s="225">
        <f>O144*H144</f>
        <v>0</v>
      </c>
      <c r="Q144" s="225">
        <v>0.0085400000000000007</v>
      </c>
      <c r="R144" s="225">
        <f>Q144*H144</f>
        <v>5.6961800000000009</v>
      </c>
      <c r="S144" s="225">
        <v>0</v>
      </c>
      <c r="T144" s="22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7" t="s">
        <v>122</v>
      </c>
      <c r="AT144" s="227" t="s">
        <v>118</v>
      </c>
      <c r="AU144" s="227" t="s">
        <v>84</v>
      </c>
      <c r="AY144" s="14" t="s">
        <v>116</v>
      </c>
      <c r="BE144" s="228">
        <f>IF(N144="základná",J144,0)</f>
        <v>0</v>
      </c>
      <c r="BF144" s="228">
        <f>IF(N144="znížená",J144,0)</f>
        <v>0</v>
      </c>
      <c r="BG144" s="228">
        <f>IF(N144="zákl. prenesená",J144,0)</f>
        <v>0</v>
      </c>
      <c r="BH144" s="228">
        <f>IF(N144="zníž. prenesená",J144,0)</f>
        <v>0</v>
      </c>
      <c r="BI144" s="228">
        <f>IF(N144="nulová",J144,0)</f>
        <v>0</v>
      </c>
      <c r="BJ144" s="14" t="s">
        <v>84</v>
      </c>
      <c r="BK144" s="229">
        <f>ROUND(I144*H144,3)</f>
        <v>0</v>
      </c>
      <c r="BL144" s="14" t="s">
        <v>122</v>
      </c>
      <c r="BM144" s="227" t="s">
        <v>193</v>
      </c>
    </row>
    <row r="145" s="2" customFormat="1" ht="24.15" customHeight="1">
      <c r="A145" s="35"/>
      <c r="B145" s="36"/>
      <c r="C145" s="216" t="s">
        <v>194</v>
      </c>
      <c r="D145" s="216" t="s">
        <v>118</v>
      </c>
      <c r="E145" s="217" t="s">
        <v>195</v>
      </c>
      <c r="F145" s="218" t="s">
        <v>196</v>
      </c>
      <c r="G145" s="219" t="s">
        <v>149</v>
      </c>
      <c r="H145" s="220">
        <v>667</v>
      </c>
      <c r="I145" s="221"/>
      <c r="J145" s="220">
        <f>ROUND(I145*H145,3)</f>
        <v>0</v>
      </c>
      <c r="K145" s="222"/>
      <c r="L145" s="41"/>
      <c r="M145" s="223" t="s">
        <v>1</v>
      </c>
      <c r="N145" s="224" t="s">
        <v>41</v>
      </c>
      <c r="O145" s="88"/>
      <c r="P145" s="225">
        <f>O145*H145</f>
        <v>0</v>
      </c>
      <c r="Q145" s="225">
        <v>0.00051000000000000004</v>
      </c>
      <c r="R145" s="225">
        <f>Q145*H145</f>
        <v>0.34017000000000003</v>
      </c>
      <c r="S145" s="225">
        <v>0</v>
      </c>
      <c r="T145" s="22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7" t="s">
        <v>122</v>
      </c>
      <c r="AT145" s="227" t="s">
        <v>118</v>
      </c>
      <c r="AU145" s="227" t="s">
        <v>84</v>
      </c>
      <c r="AY145" s="14" t="s">
        <v>116</v>
      </c>
      <c r="BE145" s="228">
        <f>IF(N145="základná",J145,0)</f>
        <v>0</v>
      </c>
      <c r="BF145" s="228">
        <f>IF(N145="znížená",J145,0)</f>
        <v>0</v>
      </c>
      <c r="BG145" s="228">
        <f>IF(N145="zákl. prenesená",J145,0)</f>
        <v>0</v>
      </c>
      <c r="BH145" s="228">
        <f>IF(N145="zníž. prenesená",J145,0)</f>
        <v>0</v>
      </c>
      <c r="BI145" s="228">
        <f>IF(N145="nulová",J145,0)</f>
        <v>0</v>
      </c>
      <c r="BJ145" s="14" t="s">
        <v>84</v>
      </c>
      <c r="BK145" s="229">
        <f>ROUND(I145*H145,3)</f>
        <v>0</v>
      </c>
      <c r="BL145" s="14" t="s">
        <v>122</v>
      </c>
      <c r="BM145" s="227" t="s">
        <v>197</v>
      </c>
    </row>
    <row r="146" s="2" customFormat="1" ht="24.15" customHeight="1">
      <c r="A146" s="35"/>
      <c r="B146" s="36"/>
      <c r="C146" s="216" t="s">
        <v>7</v>
      </c>
      <c r="D146" s="216" t="s">
        <v>118</v>
      </c>
      <c r="E146" s="217" t="s">
        <v>198</v>
      </c>
      <c r="F146" s="218" t="s">
        <v>199</v>
      </c>
      <c r="G146" s="219" t="s">
        <v>149</v>
      </c>
      <c r="H146" s="220">
        <v>667</v>
      </c>
      <c r="I146" s="221"/>
      <c r="J146" s="220">
        <f>ROUND(I146*H146,3)</f>
        <v>0</v>
      </c>
      <c r="K146" s="222"/>
      <c r="L146" s="41"/>
      <c r="M146" s="223" t="s">
        <v>1</v>
      </c>
      <c r="N146" s="224" t="s">
        <v>41</v>
      </c>
      <c r="O146" s="88"/>
      <c r="P146" s="225">
        <f>O146*H146</f>
        <v>0</v>
      </c>
      <c r="Q146" s="225">
        <v>0.12966</v>
      </c>
      <c r="R146" s="225">
        <f>Q146*H146</f>
        <v>86.483220000000003</v>
      </c>
      <c r="S146" s="225">
        <v>0</v>
      </c>
      <c r="T146" s="22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7" t="s">
        <v>122</v>
      </c>
      <c r="AT146" s="227" t="s">
        <v>118</v>
      </c>
      <c r="AU146" s="227" t="s">
        <v>84</v>
      </c>
      <c r="AY146" s="14" t="s">
        <v>116</v>
      </c>
      <c r="BE146" s="228">
        <f>IF(N146="základná",J146,0)</f>
        <v>0</v>
      </c>
      <c r="BF146" s="228">
        <f>IF(N146="znížená",J146,0)</f>
        <v>0</v>
      </c>
      <c r="BG146" s="228">
        <f>IF(N146="zákl. prenesená",J146,0)</f>
        <v>0</v>
      </c>
      <c r="BH146" s="228">
        <f>IF(N146="zníž. prenesená",J146,0)</f>
        <v>0</v>
      </c>
      <c r="BI146" s="228">
        <f>IF(N146="nulová",J146,0)</f>
        <v>0</v>
      </c>
      <c r="BJ146" s="14" t="s">
        <v>84</v>
      </c>
      <c r="BK146" s="229">
        <f>ROUND(I146*H146,3)</f>
        <v>0</v>
      </c>
      <c r="BL146" s="14" t="s">
        <v>122</v>
      </c>
      <c r="BM146" s="227" t="s">
        <v>200</v>
      </c>
    </row>
    <row r="147" s="2" customFormat="1" ht="24.15" customHeight="1">
      <c r="A147" s="35"/>
      <c r="B147" s="36"/>
      <c r="C147" s="216" t="s">
        <v>201</v>
      </c>
      <c r="D147" s="216" t="s">
        <v>118</v>
      </c>
      <c r="E147" s="217" t="s">
        <v>202</v>
      </c>
      <c r="F147" s="218" t="s">
        <v>203</v>
      </c>
      <c r="G147" s="219" t="s">
        <v>149</v>
      </c>
      <c r="H147" s="220">
        <v>667</v>
      </c>
      <c r="I147" s="221"/>
      <c r="J147" s="220">
        <f>ROUND(I147*H147,3)</f>
        <v>0</v>
      </c>
      <c r="K147" s="222"/>
      <c r="L147" s="41"/>
      <c r="M147" s="223" t="s">
        <v>1</v>
      </c>
      <c r="N147" s="224" t="s">
        <v>41</v>
      </c>
      <c r="O147" s="88"/>
      <c r="P147" s="225">
        <f>O147*H147</f>
        <v>0</v>
      </c>
      <c r="Q147" s="225">
        <v>0.18151999999999999</v>
      </c>
      <c r="R147" s="225">
        <f>Q147*H147</f>
        <v>121.07383999999999</v>
      </c>
      <c r="S147" s="225">
        <v>0</v>
      </c>
      <c r="T147" s="22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7" t="s">
        <v>122</v>
      </c>
      <c r="AT147" s="227" t="s">
        <v>118</v>
      </c>
      <c r="AU147" s="227" t="s">
        <v>84</v>
      </c>
      <c r="AY147" s="14" t="s">
        <v>116</v>
      </c>
      <c r="BE147" s="228">
        <f>IF(N147="základná",J147,0)</f>
        <v>0</v>
      </c>
      <c r="BF147" s="228">
        <f>IF(N147="znížená",J147,0)</f>
        <v>0</v>
      </c>
      <c r="BG147" s="228">
        <f>IF(N147="zákl. prenesená",J147,0)</f>
        <v>0</v>
      </c>
      <c r="BH147" s="228">
        <f>IF(N147="zníž. prenesená",J147,0)</f>
        <v>0</v>
      </c>
      <c r="BI147" s="228">
        <f>IF(N147="nulová",J147,0)</f>
        <v>0</v>
      </c>
      <c r="BJ147" s="14" t="s">
        <v>84</v>
      </c>
      <c r="BK147" s="229">
        <f>ROUND(I147*H147,3)</f>
        <v>0</v>
      </c>
      <c r="BL147" s="14" t="s">
        <v>122</v>
      </c>
      <c r="BM147" s="227" t="s">
        <v>204</v>
      </c>
    </row>
    <row r="148" s="12" customFormat="1" ht="22.8" customHeight="1">
      <c r="A148" s="12"/>
      <c r="B148" s="200"/>
      <c r="C148" s="201"/>
      <c r="D148" s="202" t="s">
        <v>74</v>
      </c>
      <c r="E148" s="214" t="s">
        <v>151</v>
      </c>
      <c r="F148" s="214" t="s">
        <v>205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SUM(P149:P151)</f>
        <v>0</v>
      </c>
      <c r="Q148" s="208"/>
      <c r="R148" s="209">
        <f>SUM(R149:R151)</f>
        <v>0.22139999999999999</v>
      </c>
      <c r="S148" s="208"/>
      <c r="T148" s="210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80</v>
      </c>
      <c r="AT148" s="212" t="s">
        <v>74</v>
      </c>
      <c r="AU148" s="212" t="s">
        <v>80</v>
      </c>
      <c r="AY148" s="211" t="s">
        <v>116</v>
      </c>
      <c r="BK148" s="213">
        <f>SUM(BK149:BK151)</f>
        <v>0</v>
      </c>
    </row>
    <row r="149" s="2" customFormat="1" ht="24.15" customHeight="1">
      <c r="A149" s="35"/>
      <c r="B149" s="36"/>
      <c r="C149" s="216" t="s">
        <v>206</v>
      </c>
      <c r="D149" s="216" t="s">
        <v>118</v>
      </c>
      <c r="E149" s="217" t="s">
        <v>207</v>
      </c>
      <c r="F149" s="218" t="s">
        <v>208</v>
      </c>
      <c r="G149" s="219" t="s">
        <v>209</v>
      </c>
      <c r="H149" s="220">
        <v>1</v>
      </c>
      <c r="I149" s="221"/>
      <c r="J149" s="220">
        <f>ROUND(I149*H149,3)</f>
        <v>0</v>
      </c>
      <c r="K149" s="222"/>
      <c r="L149" s="41"/>
      <c r="M149" s="223" t="s">
        <v>1</v>
      </c>
      <c r="N149" s="224" t="s">
        <v>41</v>
      </c>
      <c r="O149" s="88"/>
      <c r="P149" s="225">
        <f>O149*H149</f>
        <v>0</v>
      </c>
      <c r="Q149" s="225">
        <v>0.22133</v>
      </c>
      <c r="R149" s="225">
        <f>Q149*H149</f>
        <v>0.22133</v>
      </c>
      <c r="S149" s="225">
        <v>0</v>
      </c>
      <c r="T149" s="22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7" t="s">
        <v>122</v>
      </c>
      <c r="AT149" s="227" t="s">
        <v>118</v>
      </c>
      <c r="AU149" s="227" t="s">
        <v>84</v>
      </c>
      <c r="AY149" s="14" t="s">
        <v>116</v>
      </c>
      <c r="BE149" s="228">
        <f>IF(N149="základná",J149,0)</f>
        <v>0</v>
      </c>
      <c r="BF149" s="228">
        <f>IF(N149="znížená",J149,0)</f>
        <v>0</v>
      </c>
      <c r="BG149" s="228">
        <f>IF(N149="zákl. prenesená",J149,0)</f>
        <v>0</v>
      </c>
      <c r="BH149" s="228">
        <f>IF(N149="zníž. prenesená",J149,0)</f>
        <v>0</v>
      </c>
      <c r="BI149" s="228">
        <f>IF(N149="nulová",J149,0)</f>
        <v>0</v>
      </c>
      <c r="BJ149" s="14" t="s">
        <v>84</v>
      </c>
      <c r="BK149" s="229">
        <f>ROUND(I149*H149,3)</f>
        <v>0</v>
      </c>
      <c r="BL149" s="14" t="s">
        <v>122</v>
      </c>
      <c r="BM149" s="227" t="s">
        <v>210</v>
      </c>
    </row>
    <row r="150" s="2" customFormat="1" ht="14.4" customHeight="1">
      <c r="A150" s="35"/>
      <c r="B150" s="36"/>
      <c r="C150" s="216" t="s">
        <v>211</v>
      </c>
      <c r="D150" s="216" t="s">
        <v>118</v>
      </c>
      <c r="E150" s="217" t="s">
        <v>212</v>
      </c>
      <c r="F150" s="218" t="s">
        <v>213</v>
      </c>
      <c r="G150" s="219" t="s">
        <v>214</v>
      </c>
      <c r="H150" s="220">
        <v>3.5</v>
      </c>
      <c r="I150" s="221"/>
      <c r="J150" s="220">
        <f>ROUND(I150*H150,3)</f>
        <v>0</v>
      </c>
      <c r="K150" s="222"/>
      <c r="L150" s="41"/>
      <c r="M150" s="223" t="s">
        <v>1</v>
      </c>
      <c r="N150" s="224" t="s">
        <v>41</v>
      </c>
      <c r="O150" s="88"/>
      <c r="P150" s="225">
        <f>O150*H150</f>
        <v>0</v>
      </c>
      <c r="Q150" s="225">
        <v>2.0000000000000002E-05</v>
      </c>
      <c r="R150" s="225">
        <f>Q150*H150</f>
        <v>7.0000000000000007E-05</v>
      </c>
      <c r="S150" s="225">
        <v>0</v>
      </c>
      <c r="T150" s="22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7" t="s">
        <v>122</v>
      </c>
      <c r="AT150" s="227" t="s">
        <v>118</v>
      </c>
      <c r="AU150" s="227" t="s">
        <v>84</v>
      </c>
      <c r="AY150" s="14" t="s">
        <v>116</v>
      </c>
      <c r="BE150" s="228">
        <f>IF(N150="základná",J150,0)</f>
        <v>0</v>
      </c>
      <c r="BF150" s="228">
        <f>IF(N150="znížená",J150,0)</f>
        <v>0</v>
      </c>
      <c r="BG150" s="228">
        <f>IF(N150="zákl. prenesená",J150,0)</f>
        <v>0</v>
      </c>
      <c r="BH150" s="228">
        <f>IF(N150="zníž. prenesená",J150,0)</f>
        <v>0</v>
      </c>
      <c r="BI150" s="228">
        <f>IF(N150="nulová",J150,0)</f>
        <v>0</v>
      </c>
      <c r="BJ150" s="14" t="s">
        <v>84</v>
      </c>
      <c r="BK150" s="229">
        <f>ROUND(I150*H150,3)</f>
        <v>0</v>
      </c>
      <c r="BL150" s="14" t="s">
        <v>122</v>
      </c>
      <c r="BM150" s="227" t="s">
        <v>215</v>
      </c>
    </row>
    <row r="151" s="2" customFormat="1" ht="24.15" customHeight="1">
      <c r="A151" s="35"/>
      <c r="B151" s="36"/>
      <c r="C151" s="216" t="s">
        <v>216</v>
      </c>
      <c r="D151" s="216" t="s">
        <v>118</v>
      </c>
      <c r="E151" s="217" t="s">
        <v>217</v>
      </c>
      <c r="F151" s="218" t="s">
        <v>218</v>
      </c>
      <c r="G151" s="219" t="s">
        <v>214</v>
      </c>
      <c r="H151" s="220">
        <v>3.5</v>
      </c>
      <c r="I151" s="221"/>
      <c r="J151" s="220">
        <f>ROUND(I151*H151,3)</f>
        <v>0</v>
      </c>
      <c r="K151" s="222"/>
      <c r="L151" s="41"/>
      <c r="M151" s="223" t="s">
        <v>1</v>
      </c>
      <c r="N151" s="224" t="s">
        <v>41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7" t="s">
        <v>122</v>
      </c>
      <c r="AT151" s="227" t="s">
        <v>118</v>
      </c>
      <c r="AU151" s="227" t="s">
        <v>84</v>
      </c>
      <c r="AY151" s="14" t="s">
        <v>116</v>
      </c>
      <c r="BE151" s="228">
        <f>IF(N151="základná",J151,0)</f>
        <v>0</v>
      </c>
      <c r="BF151" s="228">
        <f>IF(N151="znížená",J151,0)</f>
        <v>0</v>
      </c>
      <c r="BG151" s="228">
        <f>IF(N151="zákl. prenesená",J151,0)</f>
        <v>0</v>
      </c>
      <c r="BH151" s="228">
        <f>IF(N151="zníž. prenesená",J151,0)</f>
        <v>0</v>
      </c>
      <c r="BI151" s="228">
        <f>IF(N151="nulová",J151,0)</f>
        <v>0</v>
      </c>
      <c r="BJ151" s="14" t="s">
        <v>84</v>
      </c>
      <c r="BK151" s="229">
        <f>ROUND(I151*H151,3)</f>
        <v>0</v>
      </c>
      <c r="BL151" s="14" t="s">
        <v>122</v>
      </c>
      <c r="BM151" s="227" t="s">
        <v>219</v>
      </c>
    </row>
    <row r="152" s="12" customFormat="1" ht="22.8" customHeight="1">
      <c r="A152" s="12"/>
      <c r="B152" s="200"/>
      <c r="C152" s="201"/>
      <c r="D152" s="202" t="s">
        <v>74</v>
      </c>
      <c r="E152" s="214" t="s">
        <v>220</v>
      </c>
      <c r="F152" s="214" t="s">
        <v>221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P153</f>
        <v>0</v>
      </c>
      <c r="Q152" s="208"/>
      <c r="R152" s="209">
        <f>R153</f>
        <v>0</v>
      </c>
      <c r="S152" s="208"/>
      <c r="T152" s="21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80</v>
      </c>
      <c r="AT152" s="212" t="s">
        <v>74</v>
      </c>
      <c r="AU152" s="212" t="s">
        <v>80</v>
      </c>
      <c r="AY152" s="211" t="s">
        <v>116</v>
      </c>
      <c r="BK152" s="213">
        <f>BK153</f>
        <v>0</v>
      </c>
    </row>
    <row r="153" s="2" customFormat="1" ht="24.15" customHeight="1">
      <c r="A153" s="35"/>
      <c r="B153" s="36"/>
      <c r="C153" s="216" t="s">
        <v>222</v>
      </c>
      <c r="D153" s="216" t="s">
        <v>118</v>
      </c>
      <c r="E153" s="217" t="s">
        <v>223</v>
      </c>
      <c r="F153" s="218" t="s">
        <v>224</v>
      </c>
      <c r="G153" s="219" t="s">
        <v>225</v>
      </c>
      <c r="H153" s="220">
        <v>960.65700000000004</v>
      </c>
      <c r="I153" s="221"/>
      <c r="J153" s="220">
        <f>ROUND(I153*H153,3)</f>
        <v>0</v>
      </c>
      <c r="K153" s="222"/>
      <c r="L153" s="41"/>
      <c r="M153" s="223" t="s">
        <v>1</v>
      </c>
      <c r="N153" s="224" t="s">
        <v>41</v>
      </c>
      <c r="O153" s="8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7" t="s">
        <v>122</v>
      </c>
      <c r="AT153" s="227" t="s">
        <v>118</v>
      </c>
      <c r="AU153" s="227" t="s">
        <v>84</v>
      </c>
      <c r="AY153" s="14" t="s">
        <v>116</v>
      </c>
      <c r="BE153" s="228">
        <f>IF(N153="základná",J153,0)</f>
        <v>0</v>
      </c>
      <c r="BF153" s="228">
        <f>IF(N153="znížená",J153,0)</f>
        <v>0</v>
      </c>
      <c r="BG153" s="228">
        <f>IF(N153="zákl. prenesená",J153,0)</f>
        <v>0</v>
      </c>
      <c r="BH153" s="228">
        <f>IF(N153="zníž. prenesená",J153,0)</f>
        <v>0</v>
      </c>
      <c r="BI153" s="228">
        <f>IF(N153="nulová",J153,0)</f>
        <v>0</v>
      </c>
      <c r="BJ153" s="14" t="s">
        <v>84</v>
      </c>
      <c r="BK153" s="229">
        <f>ROUND(I153*H153,3)</f>
        <v>0</v>
      </c>
      <c r="BL153" s="14" t="s">
        <v>122</v>
      </c>
      <c r="BM153" s="227" t="s">
        <v>226</v>
      </c>
    </row>
    <row r="154" s="12" customFormat="1" ht="25.92" customHeight="1">
      <c r="A154" s="12"/>
      <c r="B154" s="200"/>
      <c r="C154" s="201"/>
      <c r="D154" s="202" t="s">
        <v>74</v>
      </c>
      <c r="E154" s="203" t="s">
        <v>227</v>
      </c>
      <c r="F154" s="203" t="s">
        <v>228</v>
      </c>
      <c r="G154" s="201"/>
      <c r="H154" s="201"/>
      <c r="I154" s="204"/>
      <c r="J154" s="205">
        <f>BK154</f>
        <v>0</v>
      </c>
      <c r="K154" s="201"/>
      <c r="L154" s="206"/>
      <c r="M154" s="207"/>
      <c r="N154" s="208"/>
      <c r="O154" s="208"/>
      <c r="P154" s="209">
        <f>P155</f>
        <v>0</v>
      </c>
      <c r="Q154" s="208"/>
      <c r="R154" s="209">
        <f>R155</f>
        <v>0.090440000000000006</v>
      </c>
      <c r="S154" s="208"/>
      <c r="T154" s="21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84</v>
      </c>
      <c r="AT154" s="212" t="s">
        <v>74</v>
      </c>
      <c r="AU154" s="212" t="s">
        <v>75</v>
      </c>
      <c r="AY154" s="211" t="s">
        <v>116</v>
      </c>
      <c r="BK154" s="213">
        <f>BK155</f>
        <v>0</v>
      </c>
    </row>
    <row r="155" s="12" customFormat="1" ht="22.8" customHeight="1">
      <c r="A155" s="12"/>
      <c r="B155" s="200"/>
      <c r="C155" s="201"/>
      <c r="D155" s="202" t="s">
        <v>74</v>
      </c>
      <c r="E155" s="214" t="s">
        <v>229</v>
      </c>
      <c r="F155" s="214" t="s">
        <v>230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SUM(P156:P157)</f>
        <v>0</v>
      </c>
      <c r="Q155" s="208"/>
      <c r="R155" s="209">
        <f>SUM(R156:R157)</f>
        <v>0.090440000000000006</v>
      </c>
      <c r="S155" s="208"/>
      <c r="T155" s="210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84</v>
      </c>
      <c r="AT155" s="212" t="s">
        <v>74</v>
      </c>
      <c r="AU155" s="212" t="s">
        <v>80</v>
      </c>
      <c r="AY155" s="211" t="s">
        <v>116</v>
      </c>
      <c r="BK155" s="213">
        <f>SUM(BK156:BK157)</f>
        <v>0</v>
      </c>
    </row>
    <row r="156" s="2" customFormat="1" ht="24.15" customHeight="1">
      <c r="A156" s="35"/>
      <c r="B156" s="36"/>
      <c r="C156" s="216" t="s">
        <v>231</v>
      </c>
      <c r="D156" s="216" t="s">
        <v>118</v>
      </c>
      <c r="E156" s="217" t="s">
        <v>232</v>
      </c>
      <c r="F156" s="218" t="s">
        <v>233</v>
      </c>
      <c r="G156" s="219" t="s">
        <v>149</v>
      </c>
      <c r="H156" s="220">
        <v>38</v>
      </c>
      <c r="I156" s="221"/>
      <c r="J156" s="220">
        <f>ROUND(I156*H156,3)</f>
        <v>0</v>
      </c>
      <c r="K156" s="222"/>
      <c r="L156" s="41"/>
      <c r="M156" s="223" t="s">
        <v>1</v>
      </c>
      <c r="N156" s="224" t="s">
        <v>41</v>
      </c>
      <c r="O156" s="88"/>
      <c r="P156" s="225">
        <f>O156*H156</f>
        <v>0</v>
      </c>
      <c r="Q156" s="225">
        <v>8.0000000000000007E-05</v>
      </c>
      <c r="R156" s="225">
        <f>Q156*H156</f>
        <v>0.0030400000000000002</v>
      </c>
      <c r="S156" s="225">
        <v>0</v>
      </c>
      <c r="T156" s="22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7" t="s">
        <v>182</v>
      </c>
      <c r="AT156" s="227" t="s">
        <v>118</v>
      </c>
      <c r="AU156" s="227" t="s">
        <v>84</v>
      </c>
      <c r="AY156" s="14" t="s">
        <v>116</v>
      </c>
      <c r="BE156" s="228">
        <f>IF(N156="základná",J156,0)</f>
        <v>0</v>
      </c>
      <c r="BF156" s="228">
        <f>IF(N156="znížená",J156,0)</f>
        <v>0</v>
      </c>
      <c r="BG156" s="228">
        <f>IF(N156="zákl. prenesená",J156,0)</f>
        <v>0</v>
      </c>
      <c r="BH156" s="228">
        <f>IF(N156="zníž. prenesená",J156,0)</f>
        <v>0</v>
      </c>
      <c r="BI156" s="228">
        <f>IF(N156="nulová",J156,0)</f>
        <v>0</v>
      </c>
      <c r="BJ156" s="14" t="s">
        <v>84</v>
      </c>
      <c r="BK156" s="229">
        <f>ROUND(I156*H156,3)</f>
        <v>0</v>
      </c>
      <c r="BL156" s="14" t="s">
        <v>182</v>
      </c>
      <c r="BM156" s="227" t="s">
        <v>234</v>
      </c>
    </row>
    <row r="157" s="2" customFormat="1" ht="37.8" customHeight="1">
      <c r="A157" s="35"/>
      <c r="B157" s="36"/>
      <c r="C157" s="230" t="s">
        <v>235</v>
      </c>
      <c r="D157" s="230" t="s">
        <v>152</v>
      </c>
      <c r="E157" s="231" t="s">
        <v>236</v>
      </c>
      <c r="F157" s="232" t="s">
        <v>237</v>
      </c>
      <c r="G157" s="233" t="s">
        <v>149</v>
      </c>
      <c r="H157" s="234">
        <v>43.700000000000003</v>
      </c>
      <c r="I157" s="235"/>
      <c r="J157" s="234">
        <f>ROUND(I157*H157,3)</f>
        <v>0</v>
      </c>
      <c r="K157" s="236"/>
      <c r="L157" s="237"/>
      <c r="M157" s="240" t="s">
        <v>1</v>
      </c>
      <c r="N157" s="241" t="s">
        <v>41</v>
      </c>
      <c r="O157" s="242"/>
      <c r="P157" s="243">
        <f>O157*H157</f>
        <v>0</v>
      </c>
      <c r="Q157" s="243">
        <v>0.002</v>
      </c>
      <c r="R157" s="243">
        <f>Q157*H157</f>
        <v>0.087400000000000005</v>
      </c>
      <c r="S157" s="243">
        <v>0</v>
      </c>
      <c r="T157" s="24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7" t="s">
        <v>238</v>
      </c>
      <c r="AT157" s="227" t="s">
        <v>152</v>
      </c>
      <c r="AU157" s="227" t="s">
        <v>84</v>
      </c>
      <c r="AY157" s="14" t="s">
        <v>116</v>
      </c>
      <c r="BE157" s="228">
        <f>IF(N157="základná",J157,0)</f>
        <v>0</v>
      </c>
      <c r="BF157" s="228">
        <f>IF(N157="znížená",J157,0)</f>
        <v>0</v>
      </c>
      <c r="BG157" s="228">
        <f>IF(N157="zákl. prenesená",J157,0)</f>
        <v>0</v>
      </c>
      <c r="BH157" s="228">
        <f>IF(N157="zníž. prenesená",J157,0)</f>
        <v>0</v>
      </c>
      <c r="BI157" s="228">
        <f>IF(N157="nulová",J157,0)</f>
        <v>0</v>
      </c>
      <c r="BJ157" s="14" t="s">
        <v>84</v>
      </c>
      <c r="BK157" s="229">
        <f>ROUND(I157*H157,3)</f>
        <v>0</v>
      </c>
      <c r="BL157" s="14" t="s">
        <v>182</v>
      </c>
      <c r="BM157" s="227" t="s">
        <v>239</v>
      </c>
    </row>
    <row r="158" s="2" customFormat="1" ht="6.96" customHeight="1">
      <c r="A158" s="35"/>
      <c r="B158" s="63"/>
      <c r="C158" s="64"/>
      <c r="D158" s="64"/>
      <c r="E158" s="64"/>
      <c r="F158" s="64"/>
      <c r="G158" s="64"/>
      <c r="H158" s="64"/>
      <c r="I158" s="64"/>
      <c r="J158" s="64"/>
      <c r="K158" s="64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s6LmARG6ELR+WGB/gr2EBp/sF9aRnLbA5YtD5IWyxSOo9YMiz58CPiBGkd3HAkGY5OWkzETch1s4zc9cis0GEw==" hashValue="zRWWVVFzxtxhHaJakRkf5+zc9H1Bn9plfRhWEzSwieJ48q8aT7lcPLHh1VP6fzqZEf1Qg7ePwWyiyshnrKi4dQ==" algorithmName="SHA-512" password="CC35"/>
  <autoFilter ref="C122:K15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87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14</v>
      </c>
      <c r="L6" s="17"/>
    </row>
    <row r="7" s="1" customFormat="1" ht="16.5" customHeight="1">
      <c r="B7" s="17"/>
      <c r="E7" s="138" t="str">
        <f>'Rekapitulácia stavby'!K6</f>
        <v>Rekonštrukcia miestnej komunikácie v obci Kračúnovce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4.75" customHeight="1">
      <c r="A9" s="35"/>
      <c r="B9" s="41"/>
      <c r="C9" s="35"/>
      <c r="D9" s="35"/>
      <c r="E9" s="139" t="s">
        <v>240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16</v>
      </c>
      <c r="E11" s="35"/>
      <c r="F11" s="140" t="s">
        <v>1</v>
      </c>
      <c r="G11" s="35"/>
      <c r="H11" s="35"/>
      <c r="I11" s="137" t="s">
        <v>17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18</v>
      </c>
      <c r="E12" s="35"/>
      <c r="F12" s="140" t="s">
        <v>19</v>
      </c>
      <c r="G12" s="35"/>
      <c r="H12" s="35"/>
      <c r="I12" s="137" t="s">
        <v>20</v>
      </c>
      <c r="J12" s="141" t="str">
        <f>'Rekapitulácia stavby'!AN8</f>
        <v>13. 1. 2021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22</v>
      </c>
      <c r="E14" s="35"/>
      <c r="F14" s="35"/>
      <c r="G14" s="35"/>
      <c r="H14" s="35"/>
      <c r="I14" s="137" t="s">
        <v>23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24</v>
      </c>
      <c r="F15" s="35"/>
      <c r="G15" s="35"/>
      <c r="H15" s="35"/>
      <c r="I15" s="137" t="s">
        <v>25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26</v>
      </c>
      <c r="E17" s="35"/>
      <c r="F17" s="35"/>
      <c r="G17" s="35"/>
      <c r="H17" s="35"/>
      <c r="I17" s="137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28</v>
      </c>
      <c r="E20" s="35"/>
      <c r="F20" s="35"/>
      <c r="G20" s="35"/>
      <c r="H20" s="35"/>
      <c r="I20" s="137" t="s">
        <v>23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29</v>
      </c>
      <c r="F21" s="35"/>
      <c r="G21" s="35"/>
      <c r="H21" s="35"/>
      <c r="I21" s="137" t="s">
        <v>25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23</v>
      </c>
      <c r="J23" s="140" t="str">
        <f>IF('Rekapitulácia stavby'!AN19="","",'Rekapitulácia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IF('Rekapitulácia stavby'!E20="","",'Rekapitulácia stavby'!E20)</f>
        <v xml:space="preserve"> </v>
      </c>
      <c r="F24" s="35"/>
      <c r="G24" s="35"/>
      <c r="H24" s="35"/>
      <c r="I24" s="137" t="s">
        <v>25</v>
      </c>
      <c r="J24" s="140" t="str">
        <f>IF('Rekapitulácia stavby'!AN20="","",'Rekapitulácia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ROUND((SUM(BE123:BE147)),  2)</f>
        <v>0</v>
      </c>
      <c r="G33" s="35"/>
      <c r="H33" s="35"/>
      <c r="I33" s="152">
        <v>0.20000000000000001</v>
      </c>
      <c r="J33" s="151">
        <f>ROUND(((SUM(BE123:BE147))*I33),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ROUND((SUM(BF123:BF147)),  2)</f>
        <v>0</v>
      </c>
      <c r="G34" s="35"/>
      <c r="H34" s="35"/>
      <c r="I34" s="152">
        <v>0.20000000000000001</v>
      </c>
      <c r="J34" s="151">
        <f>ROUND(((SUM(BF123:BF147))*I34),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ROUND((SUM(BG123:BG147)),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ROUND((SUM(BH123:BH147)),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ROUND((SUM(BI123:BI147)),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Rekonštrukcia miestnej komunikácie v obci Kračúnovce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4.75" customHeight="1">
      <c r="A87" s="35"/>
      <c r="B87" s="36"/>
      <c r="C87" s="37"/>
      <c r="D87" s="37"/>
      <c r="E87" s="73" t="str">
        <f>E9</f>
        <v>2 - Protipovod. opatr.-výstavba záchyt. mreží kanal. priep., vydlaždenie záchyt. kanál. v rizikov. úsek.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 xml:space="preserve"> Kračúnovce</v>
      </c>
      <c r="G89" s="37"/>
      <c r="H89" s="37"/>
      <c r="I89" s="29" t="s">
        <v>20</v>
      </c>
      <c r="J89" s="76" t="str">
        <f>IF(J12="","",J12)</f>
        <v>13. 1. 2021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22</v>
      </c>
      <c r="D91" s="37"/>
      <c r="E91" s="37"/>
      <c r="F91" s="24" t="str">
        <f>E15</f>
        <v xml:space="preserve">Obec  Kračúnovce</v>
      </c>
      <c r="G91" s="37"/>
      <c r="H91" s="37"/>
      <c r="I91" s="29" t="s">
        <v>28</v>
      </c>
      <c r="J91" s="33" t="str">
        <f>E21</f>
        <v>Ing. Marek MEDOŇ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241</v>
      </c>
      <c r="E99" s="185"/>
      <c r="F99" s="185"/>
      <c r="G99" s="185"/>
      <c r="H99" s="185"/>
      <c r="I99" s="185"/>
      <c r="J99" s="186">
        <f>J130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242</v>
      </c>
      <c r="E100" s="185"/>
      <c r="F100" s="185"/>
      <c r="G100" s="185"/>
      <c r="H100" s="185"/>
      <c r="I100" s="185"/>
      <c r="J100" s="186">
        <f>J133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243</v>
      </c>
      <c r="E101" s="185"/>
      <c r="F101" s="185"/>
      <c r="G101" s="185"/>
      <c r="H101" s="185"/>
      <c r="I101" s="185"/>
      <c r="J101" s="186">
        <f>J136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98</v>
      </c>
      <c r="E102" s="185"/>
      <c r="F102" s="185"/>
      <c r="G102" s="185"/>
      <c r="H102" s="185"/>
      <c r="I102" s="185"/>
      <c r="J102" s="186">
        <f>J138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99</v>
      </c>
      <c r="E103" s="185"/>
      <c r="F103" s="185"/>
      <c r="G103" s="185"/>
      <c r="H103" s="185"/>
      <c r="I103" s="185"/>
      <c r="J103" s="186">
        <f>J146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Rekonštrukcia miestnej komunikácie v obci Kračúnovce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88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75" customHeight="1">
      <c r="A115" s="35"/>
      <c r="B115" s="36"/>
      <c r="C115" s="37"/>
      <c r="D115" s="37"/>
      <c r="E115" s="73" t="str">
        <f>E9</f>
        <v>2 - Protipovod. opatr.-výstavba záchyt. mreží kanal. priep., vydlaždenie záchyt. kanál. v rizikov. úsek.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18</v>
      </c>
      <c r="D117" s="37"/>
      <c r="E117" s="37"/>
      <c r="F117" s="24" t="str">
        <f>F12</f>
        <v xml:space="preserve"> Kračúnovce</v>
      </c>
      <c r="G117" s="37"/>
      <c r="H117" s="37"/>
      <c r="I117" s="29" t="s">
        <v>20</v>
      </c>
      <c r="J117" s="76" t="str">
        <f>IF(J12="","",J12)</f>
        <v>13. 1. 2021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22</v>
      </c>
      <c r="D119" s="37"/>
      <c r="E119" s="37"/>
      <c r="F119" s="24" t="str">
        <f>E15</f>
        <v xml:space="preserve">Obec  Kračúnovce</v>
      </c>
      <c r="G119" s="37"/>
      <c r="H119" s="37"/>
      <c r="I119" s="29" t="s">
        <v>28</v>
      </c>
      <c r="J119" s="33" t="str">
        <f>E21</f>
        <v>Ing. Marek MEDOŇ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26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103</v>
      </c>
      <c r="D122" s="191" t="s">
        <v>60</v>
      </c>
      <c r="E122" s="191" t="s">
        <v>56</v>
      </c>
      <c r="F122" s="191" t="s">
        <v>57</v>
      </c>
      <c r="G122" s="191" t="s">
        <v>104</v>
      </c>
      <c r="H122" s="191" t="s">
        <v>105</v>
      </c>
      <c r="I122" s="191" t="s">
        <v>106</v>
      </c>
      <c r="J122" s="192" t="s">
        <v>92</v>
      </c>
      <c r="K122" s="193" t="s">
        <v>107</v>
      </c>
      <c r="L122" s="194"/>
      <c r="M122" s="97" t="s">
        <v>1</v>
      </c>
      <c r="N122" s="98" t="s">
        <v>39</v>
      </c>
      <c r="O122" s="98" t="s">
        <v>108</v>
      </c>
      <c r="P122" s="98" t="s">
        <v>109</v>
      </c>
      <c r="Q122" s="98" t="s">
        <v>110</v>
      </c>
      <c r="R122" s="98" t="s">
        <v>111</v>
      </c>
      <c r="S122" s="98" t="s">
        <v>112</v>
      </c>
      <c r="T122" s="99" t="s">
        <v>113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93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</f>
        <v>0</v>
      </c>
      <c r="Q123" s="101"/>
      <c r="R123" s="197">
        <f>R124</f>
        <v>61.073305000000005</v>
      </c>
      <c r="S123" s="101"/>
      <c r="T123" s="198">
        <f>T124</f>
        <v>4.875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94</v>
      </c>
      <c r="BK123" s="199">
        <f>BK124</f>
        <v>0</v>
      </c>
    </row>
    <row r="124" s="12" customFormat="1" ht="25.92" customHeight="1">
      <c r="A124" s="12"/>
      <c r="B124" s="200"/>
      <c r="C124" s="201"/>
      <c r="D124" s="202" t="s">
        <v>74</v>
      </c>
      <c r="E124" s="203" t="s">
        <v>114</v>
      </c>
      <c r="F124" s="203" t="s">
        <v>115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P125+P130+P133+P136+P138+P146</f>
        <v>0</v>
      </c>
      <c r="Q124" s="208"/>
      <c r="R124" s="209">
        <f>R125+R130+R133+R136+R138+R146</f>
        <v>61.073305000000005</v>
      </c>
      <c r="S124" s="208"/>
      <c r="T124" s="210">
        <f>T125+T130+T133+T136+T138+T146</f>
        <v>4.875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80</v>
      </c>
      <c r="AT124" s="212" t="s">
        <v>74</v>
      </c>
      <c r="AU124" s="212" t="s">
        <v>75</v>
      </c>
      <c r="AY124" s="211" t="s">
        <v>116</v>
      </c>
      <c r="BK124" s="213">
        <f>BK125+BK130+BK133+BK136+BK138+BK146</f>
        <v>0</v>
      </c>
    </row>
    <row r="125" s="12" customFormat="1" ht="22.8" customHeight="1">
      <c r="A125" s="12"/>
      <c r="B125" s="200"/>
      <c r="C125" s="201"/>
      <c r="D125" s="202" t="s">
        <v>74</v>
      </c>
      <c r="E125" s="214" t="s">
        <v>80</v>
      </c>
      <c r="F125" s="214" t="s">
        <v>117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SUM(P126:P129)</f>
        <v>0</v>
      </c>
      <c r="Q125" s="208"/>
      <c r="R125" s="209">
        <f>SUM(R126:R129)</f>
        <v>0</v>
      </c>
      <c r="S125" s="208"/>
      <c r="T125" s="21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80</v>
      </c>
      <c r="AT125" s="212" t="s">
        <v>74</v>
      </c>
      <c r="AU125" s="212" t="s">
        <v>80</v>
      </c>
      <c r="AY125" s="211" t="s">
        <v>116</v>
      </c>
      <c r="BK125" s="213">
        <f>SUM(BK126:BK129)</f>
        <v>0</v>
      </c>
    </row>
    <row r="126" s="2" customFormat="1" ht="14.4" customHeight="1">
      <c r="A126" s="35"/>
      <c r="B126" s="36"/>
      <c r="C126" s="216" t="s">
        <v>80</v>
      </c>
      <c r="D126" s="216" t="s">
        <v>118</v>
      </c>
      <c r="E126" s="217" t="s">
        <v>244</v>
      </c>
      <c r="F126" s="218" t="s">
        <v>245</v>
      </c>
      <c r="G126" s="219" t="s">
        <v>121</v>
      </c>
      <c r="H126" s="220">
        <v>14.625</v>
      </c>
      <c r="I126" s="221"/>
      <c r="J126" s="220">
        <f>ROUND(I126*H126,3)</f>
        <v>0</v>
      </c>
      <c r="K126" s="222"/>
      <c r="L126" s="41"/>
      <c r="M126" s="223" t="s">
        <v>1</v>
      </c>
      <c r="N126" s="224" t="s">
        <v>41</v>
      </c>
      <c r="O126" s="88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7" t="s">
        <v>122</v>
      </c>
      <c r="AT126" s="227" t="s">
        <v>118</v>
      </c>
      <c r="AU126" s="227" t="s">
        <v>84</v>
      </c>
      <c r="AY126" s="14" t="s">
        <v>116</v>
      </c>
      <c r="BE126" s="228">
        <f>IF(N126="základná",J126,0)</f>
        <v>0</v>
      </c>
      <c r="BF126" s="228">
        <f>IF(N126="znížená",J126,0)</f>
        <v>0</v>
      </c>
      <c r="BG126" s="228">
        <f>IF(N126="zákl. prenesená",J126,0)</f>
        <v>0</v>
      </c>
      <c r="BH126" s="228">
        <f>IF(N126="zníž. prenesená",J126,0)</f>
        <v>0</v>
      </c>
      <c r="BI126" s="228">
        <f>IF(N126="nulová",J126,0)</f>
        <v>0</v>
      </c>
      <c r="BJ126" s="14" t="s">
        <v>84</v>
      </c>
      <c r="BK126" s="229">
        <f>ROUND(I126*H126,3)</f>
        <v>0</v>
      </c>
      <c r="BL126" s="14" t="s">
        <v>122</v>
      </c>
      <c r="BM126" s="227" t="s">
        <v>246</v>
      </c>
    </row>
    <row r="127" s="2" customFormat="1" ht="37.8" customHeight="1">
      <c r="A127" s="35"/>
      <c r="B127" s="36"/>
      <c r="C127" s="216" t="s">
        <v>84</v>
      </c>
      <c r="D127" s="216" t="s">
        <v>118</v>
      </c>
      <c r="E127" s="217" t="s">
        <v>247</v>
      </c>
      <c r="F127" s="218" t="s">
        <v>248</v>
      </c>
      <c r="G127" s="219" t="s">
        <v>121</v>
      </c>
      <c r="H127" s="220">
        <v>4.3879999999999999</v>
      </c>
      <c r="I127" s="221"/>
      <c r="J127" s="220">
        <f>ROUND(I127*H127,3)</f>
        <v>0</v>
      </c>
      <c r="K127" s="222"/>
      <c r="L127" s="41"/>
      <c r="M127" s="223" t="s">
        <v>1</v>
      </c>
      <c r="N127" s="224" t="s">
        <v>41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7" t="s">
        <v>122</v>
      </c>
      <c r="AT127" s="227" t="s">
        <v>118</v>
      </c>
      <c r="AU127" s="227" t="s">
        <v>84</v>
      </c>
      <c r="AY127" s="14" t="s">
        <v>116</v>
      </c>
      <c r="BE127" s="228">
        <f>IF(N127="základná",J127,0)</f>
        <v>0</v>
      </c>
      <c r="BF127" s="228">
        <f>IF(N127="znížená",J127,0)</f>
        <v>0</v>
      </c>
      <c r="BG127" s="228">
        <f>IF(N127="zákl. prenesená",J127,0)</f>
        <v>0</v>
      </c>
      <c r="BH127" s="228">
        <f>IF(N127="zníž. prenesená",J127,0)</f>
        <v>0</v>
      </c>
      <c r="BI127" s="228">
        <f>IF(N127="nulová",J127,0)</f>
        <v>0</v>
      </c>
      <c r="BJ127" s="14" t="s">
        <v>84</v>
      </c>
      <c r="BK127" s="229">
        <f>ROUND(I127*H127,3)</f>
        <v>0</v>
      </c>
      <c r="BL127" s="14" t="s">
        <v>122</v>
      </c>
      <c r="BM127" s="227" t="s">
        <v>249</v>
      </c>
    </row>
    <row r="128" s="2" customFormat="1" ht="37.8" customHeight="1">
      <c r="A128" s="35"/>
      <c r="B128" s="36"/>
      <c r="C128" s="216" t="s">
        <v>127</v>
      </c>
      <c r="D128" s="216" t="s">
        <v>118</v>
      </c>
      <c r="E128" s="217" t="s">
        <v>250</v>
      </c>
      <c r="F128" s="218" t="s">
        <v>251</v>
      </c>
      <c r="G128" s="219" t="s">
        <v>121</v>
      </c>
      <c r="H128" s="220">
        <v>14.625</v>
      </c>
      <c r="I128" s="221"/>
      <c r="J128" s="220">
        <f>ROUND(I128*H128,3)</f>
        <v>0</v>
      </c>
      <c r="K128" s="222"/>
      <c r="L128" s="41"/>
      <c r="M128" s="223" t="s">
        <v>1</v>
      </c>
      <c r="N128" s="224" t="s">
        <v>41</v>
      </c>
      <c r="O128" s="8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7" t="s">
        <v>122</v>
      </c>
      <c r="AT128" s="227" t="s">
        <v>118</v>
      </c>
      <c r="AU128" s="227" t="s">
        <v>84</v>
      </c>
      <c r="AY128" s="14" t="s">
        <v>116</v>
      </c>
      <c r="BE128" s="228">
        <f>IF(N128="základná",J128,0)</f>
        <v>0</v>
      </c>
      <c r="BF128" s="228">
        <f>IF(N128="znížená",J128,0)</f>
        <v>0</v>
      </c>
      <c r="BG128" s="228">
        <f>IF(N128="zákl. prenesená",J128,0)</f>
        <v>0</v>
      </c>
      <c r="BH128" s="228">
        <f>IF(N128="zníž. prenesená",J128,0)</f>
        <v>0</v>
      </c>
      <c r="BI128" s="228">
        <f>IF(N128="nulová",J128,0)</f>
        <v>0</v>
      </c>
      <c r="BJ128" s="14" t="s">
        <v>84</v>
      </c>
      <c r="BK128" s="229">
        <f>ROUND(I128*H128,3)</f>
        <v>0</v>
      </c>
      <c r="BL128" s="14" t="s">
        <v>122</v>
      </c>
      <c r="BM128" s="227" t="s">
        <v>252</v>
      </c>
    </row>
    <row r="129" s="2" customFormat="1" ht="14.4" customHeight="1">
      <c r="A129" s="35"/>
      <c r="B129" s="36"/>
      <c r="C129" s="216" t="s">
        <v>122</v>
      </c>
      <c r="D129" s="216" t="s">
        <v>118</v>
      </c>
      <c r="E129" s="217" t="s">
        <v>253</v>
      </c>
      <c r="F129" s="218" t="s">
        <v>254</v>
      </c>
      <c r="G129" s="219" t="s">
        <v>121</v>
      </c>
      <c r="H129" s="220">
        <v>14.625</v>
      </c>
      <c r="I129" s="221"/>
      <c r="J129" s="220">
        <f>ROUND(I129*H129,3)</f>
        <v>0</v>
      </c>
      <c r="K129" s="222"/>
      <c r="L129" s="41"/>
      <c r="M129" s="223" t="s">
        <v>1</v>
      </c>
      <c r="N129" s="224" t="s">
        <v>41</v>
      </c>
      <c r="O129" s="88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7" t="s">
        <v>122</v>
      </c>
      <c r="AT129" s="227" t="s">
        <v>118</v>
      </c>
      <c r="AU129" s="227" t="s">
        <v>84</v>
      </c>
      <c r="AY129" s="14" t="s">
        <v>116</v>
      </c>
      <c r="BE129" s="228">
        <f>IF(N129="základná",J129,0)</f>
        <v>0</v>
      </c>
      <c r="BF129" s="228">
        <f>IF(N129="znížená",J129,0)</f>
        <v>0</v>
      </c>
      <c r="BG129" s="228">
        <f>IF(N129="zákl. prenesená",J129,0)</f>
        <v>0</v>
      </c>
      <c r="BH129" s="228">
        <f>IF(N129="zníž. prenesená",J129,0)</f>
        <v>0</v>
      </c>
      <c r="BI129" s="228">
        <f>IF(N129="nulová",J129,0)</f>
        <v>0</v>
      </c>
      <c r="BJ129" s="14" t="s">
        <v>84</v>
      </c>
      <c r="BK129" s="229">
        <f>ROUND(I129*H129,3)</f>
        <v>0</v>
      </c>
      <c r="BL129" s="14" t="s">
        <v>122</v>
      </c>
      <c r="BM129" s="227" t="s">
        <v>255</v>
      </c>
    </row>
    <row r="130" s="12" customFormat="1" ht="22.8" customHeight="1">
      <c r="A130" s="12"/>
      <c r="B130" s="200"/>
      <c r="C130" s="201"/>
      <c r="D130" s="202" t="s">
        <v>74</v>
      </c>
      <c r="E130" s="214" t="s">
        <v>84</v>
      </c>
      <c r="F130" s="214" t="s">
        <v>256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SUM(P131:P132)</f>
        <v>0</v>
      </c>
      <c r="Q130" s="208"/>
      <c r="R130" s="209">
        <f>SUM(R131:R132)</f>
        <v>21.381100000000004</v>
      </c>
      <c r="S130" s="208"/>
      <c r="T130" s="21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80</v>
      </c>
      <c r="AT130" s="212" t="s">
        <v>74</v>
      </c>
      <c r="AU130" s="212" t="s">
        <v>80</v>
      </c>
      <c r="AY130" s="211" t="s">
        <v>116</v>
      </c>
      <c r="BK130" s="213">
        <f>SUM(BK131:BK132)</f>
        <v>0</v>
      </c>
    </row>
    <row r="131" s="2" customFormat="1" ht="14.4" customHeight="1">
      <c r="A131" s="35"/>
      <c r="B131" s="36"/>
      <c r="C131" s="216" t="s">
        <v>134</v>
      </c>
      <c r="D131" s="216" t="s">
        <v>118</v>
      </c>
      <c r="E131" s="217" t="s">
        <v>257</v>
      </c>
      <c r="F131" s="218" t="s">
        <v>258</v>
      </c>
      <c r="G131" s="219" t="s">
        <v>121</v>
      </c>
      <c r="H131" s="220">
        <v>2.6000000000000001</v>
      </c>
      <c r="I131" s="221"/>
      <c r="J131" s="220">
        <f>ROUND(I131*H131,3)</f>
        <v>0</v>
      </c>
      <c r="K131" s="222"/>
      <c r="L131" s="41"/>
      <c r="M131" s="223" t="s">
        <v>1</v>
      </c>
      <c r="N131" s="224" t="s">
        <v>41</v>
      </c>
      <c r="O131" s="88"/>
      <c r="P131" s="225">
        <f>O131*H131</f>
        <v>0</v>
      </c>
      <c r="Q131" s="225">
        <v>1.9205000000000001</v>
      </c>
      <c r="R131" s="225">
        <f>Q131*H131</f>
        <v>4.9933000000000005</v>
      </c>
      <c r="S131" s="225">
        <v>0</v>
      </c>
      <c r="T131" s="22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7" t="s">
        <v>122</v>
      </c>
      <c r="AT131" s="227" t="s">
        <v>118</v>
      </c>
      <c r="AU131" s="227" t="s">
        <v>84</v>
      </c>
      <c r="AY131" s="14" t="s">
        <v>116</v>
      </c>
      <c r="BE131" s="228">
        <f>IF(N131="základná",J131,0)</f>
        <v>0</v>
      </c>
      <c r="BF131" s="228">
        <f>IF(N131="znížená",J131,0)</f>
        <v>0</v>
      </c>
      <c r="BG131" s="228">
        <f>IF(N131="zákl. prenesená",J131,0)</f>
        <v>0</v>
      </c>
      <c r="BH131" s="228">
        <f>IF(N131="zníž. prenesená",J131,0)</f>
        <v>0</v>
      </c>
      <c r="BI131" s="228">
        <f>IF(N131="nulová",J131,0)</f>
        <v>0</v>
      </c>
      <c r="BJ131" s="14" t="s">
        <v>84</v>
      </c>
      <c r="BK131" s="229">
        <f>ROUND(I131*H131,3)</f>
        <v>0</v>
      </c>
      <c r="BL131" s="14" t="s">
        <v>122</v>
      </c>
      <c r="BM131" s="227" t="s">
        <v>259</v>
      </c>
    </row>
    <row r="132" s="2" customFormat="1" ht="14.4" customHeight="1">
      <c r="A132" s="35"/>
      <c r="B132" s="36"/>
      <c r="C132" s="216" t="s">
        <v>138</v>
      </c>
      <c r="D132" s="216" t="s">
        <v>118</v>
      </c>
      <c r="E132" s="217" t="s">
        <v>260</v>
      </c>
      <c r="F132" s="218" t="s">
        <v>261</v>
      </c>
      <c r="G132" s="219" t="s">
        <v>214</v>
      </c>
      <c r="H132" s="220">
        <v>65</v>
      </c>
      <c r="I132" s="221"/>
      <c r="J132" s="220">
        <f>ROUND(I132*H132,3)</f>
        <v>0</v>
      </c>
      <c r="K132" s="222"/>
      <c r="L132" s="41"/>
      <c r="M132" s="223" t="s">
        <v>1</v>
      </c>
      <c r="N132" s="224" t="s">
        <v>41</v>
      </c>
      <c r="O132" s="88"/>
      <c r="P132" s="225">
        <f>O132*H132</f>
        <v>0</v>
      </c>
      <c r="Q132" s="225">
        <v>0.25212000000000001</v>
      </c>
      <c r="R132" s="225">
        <f>Q132*H132</f>
        <v>16.387800000000002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122</v>
      </c>
      <c r="AT132" s="227" t="s">
        <v>118</v>
      </c>
      <c r="AU132" s="227" t="s">
        <v>84</v>
      </c>
      <c r="AY132" s="14" t="s">
        <v>116</v>
      </c>
      <c r="BE132" s="228">
        <f>IF(N132="základná",J132,0)</f>
        <v>0</v>
      </c>
      <c r="BF132" s="228">
        <f>IF(N132="znížená",J132,0)</f>
        <v>0</v>
      </c>
      <c r="BG132" s="228">
        <f>IF(N132="zákl. prenesená",J132,0)</f>
        <v>0</v>
      </c>
      <c r="BH132" s="228">
        <f>IF(N132="zníž. prenesená",J132,0)</f>
        <v>0</v>
      </c>
      <c r="BI132" s="228">
        <f>IF(N132="nulová",J132,0)</f>
        <v>0</v>
      </c>
      <c r="BJ132" s="14" t="s">
        <v>84</v>
      </c>
      <c r="BK132" s="229">
        <f>ROUND(I132*H132,3)</f>
        <v>0</v>
      </c>
      <c r="BL132" s="14" t="s">
        <v>122</v>
      </c>
      <c r="BM132" s="227" t="s">
        <v>262</v>
      </c>
    </row>
    <row r="133" s="12" customFormat="1" ht="22.8" customHeight="1">
      <c r="A133" s="12"/>
      <c r="B133" s="200"/>
      <c r="C133" s="201"/>
      <c r="D133" s="202" t="s">
        <v>74</v>
      </c>
      <c r="E133" s="214" t="s">
        <v>122</v>
      </c>
      <c r="F133" s="214" t="s">
        <v>263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SUM(P134:P135)</f>
        <v>0</v>
      </c>
      <c r="Q133" s="208"/>
      <c r="R133" s="209">
        <f>SUM(R134:R135)</f>
        <v>2.9478299999999997</v>
      </c>
      <c r="S133" s="208"/>
      <c r="T133" s="21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80</v>
      </c>
      <c r="AT133" s="212" t="s">
        <v>74</v>
      </c>
      <c r="AU133" s="212" t="s">
        <v>80</v>
      </c>
      <c r="AY133" s="211" t="s">
        <v>116</v>
      </c>
      <c r="BK133" s="213">
        <f>SUM(BK134:BK135)</f>
        <v>0</v>
      </c>
    </row>
    <row r="134" s="2" customFormat="1" ht="24.15" customHeight="1">
      <c r="A134" s="35"/>
      <c r="B134" s="36"/>
      <c r="C134" s="216" t="s">
        <v>142</v>
      </c>
      <c r="D134" s="216" t="s">
        <v>118</v>
      </c>
      <c r="E134" s="217" t="s">
        <v>264</v>
      </c>
      <c r="F134" s="218" t="s">
        <v>265</v>
      </c>
      <c r="G134" s="219" t="s">
        <v>149</v>
      </c>
      <c r="H134" s="220">
        <v>3</v>
      </c>
      <c r="I134" s="221"/>
      <c r="J134" s="220">
        <f>ROUND(I134*H134,3)</f>
        <v>0</v>
      </c>
      <c r="K134" s="222"/>
      <c r="L134" s="41"/>
      <c r="M134" s="223" t="s">
        <v>1</v>
      </c>
      <c r="N134" s="224" t="s">
        <v>41</v>
      </c>
      <c r="O134" s="88"/>
      <c r="P134" s="225">
        <f>O134*H134</f>
        <v>0</v>
      </c>
      <c r="Q134" s="225">
        <v>0.23366999999999999</v>
      </c>
      <c r="R134" s="225">
        <f>Q134*H134</f>
        <v>0.70100999999999991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122</v>
      </c>
      <c r="AT134" s="227" t="s">
        <v>118</v>
      </c>
      <c r="AU134" s="227" t="s">
        <v>84</v>
      </c>
      <c r="AY134" s="14" t="s">
        <v>116</v>
      </c>
      <c r="BE134" s="228">
        <f>IF(N134="základná",J134,0)</f>
        <v>0</v>
      </c>
      <c r="BF134" s="228">
        <f>IF(N134="znížená",J134,0)</f>
        <v>0</v>
      </c>
      <c r="BG134" s="228">
        <f>IF(N134="zákl. prenesená",J134,0)</f>
        <v>0</v>
      </c>
      <c r="BH134" s="228">
        <f>IF(N134="zníž. prenesená",J134,0)</f>
        <v>0</v>
      </c>
      <c r="BI134" s="228">
        <f>IF(N134="nulová",J134,0)</f>
        <v>0</v>
      </c>
      <c r="BJ134" s="14" t="s">
        <v>84</v>
      </c>
      <c r="BK134" s="229">
        <f>ROUND(I134*H134,3)</f>
        <v>0</v>
      </c>
      <c r="BL134" s="14" t="s">
        <v>122</v>
      </c>
      <c r="BM134" s="227" t="s">
        <v>266</v>
      </c>
    </row>
    <row r="135" s="2" customFormat="1" ht="37.8" customHeight="1">
      <c r="A135" s="35"/>
      <c r="B135" s="36"/>
      <c r="C135" s="216" t="s">
        <v>146</v>
      </c>
      <c r="D135" s="216" t="s">
        <v>118</v>
      </c>
      <c r="E135" s="217" t="s">
        <v>267</v>
      </c>
      <c r="F135" s="218" t="s">
        <v>268</v>
      </c>
      <c r="G135" s="219" t="s">
        <v>149</v>
      </c>
      <c r="H135" s="220">
        <v>3</v>
      </c>
      <c r="I135" s="221"/>
      <c r="J135" s="220">
        <f>ROUND(I135*H135,3)</f>
        <v>0</v>
      </c>
      <c r="K135" s="222"/>
      <c r="L135" s="41"/>
      <c r="M135" s="223" t="s">
        <v>1</v>
      </c>
      <c r="N135" s="224" t="s">
        <v>41</v>
      </c>
      <c r="O135" s="88"/>
      <c r="P135" s="225">
        <f>O135*H135</f>
        <v>0</v>
      </c>
      <c r="Q135" s="225">
        <v>0.74894000000000005</v>
      </c>
      <c r="R135" s="225">
        <f>Q135*H135</f>
        <v>2.24682</v>
      </c>
      <c r="S135" s="225">
        <v>0</v>
      </c>
      <c r="T135" s="22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7" t="s">
        <v>122</v>
      </c>
      <c r="AT135" s="227" t="s">
        <v>118</v>
      </c>
      <c r="AU135" s="227" t="s">
        <v>84</v>
      </c>
      <c r="AY135" s="14" t="s">
        <v>116</v>
      </c>
      <c r="BE135" s="228">
        <f>IF(N135="základná",J135,0)</f>
        <v>0</v>
      </c>
      <c r="BF135" s="228">
        <f>IF(N135="znížená",J135,0)</f>
        <v>0</v>
      </c>
      <c r="BG135" s="228">
        <f>IF(N135="zákl. prenesená",J135,0)</f>
        <v>0</v>
      </c>
      <c r="BH135" s="228">
        <f>IF(N135="zníž. prenesená",J135,0)</f>
        <v>0</v>
      </c>
      <c r="BI135" s="228">
        <f>IF(N135="nulová",J135,0)</f>
        <v>0</v>
      </c>
      <c r="BJ135" s="14" t="s">
        <v>84</v>
      </c>
      <c r="BK135" s="229">
        <f>ROUND(I135*H135,3)</f>
        <v>0</v>
      </c>
      <c r="BL135" s="14" t="s">
        <v>122</v>
      </c>
      <c r="BM135" s="227" t="s">
        <v>269</v>
      </c>
    </row>
    <row r="136" s="12" customFormat="1" ht="22.8" customHeight="1">
      <c r="A136" s="12"/>
      <c r="B136" s="200"/>
      <c r="C136" s="201"/>
      <c r="D136" s="202" t="s">
        <v>74</v>
      </c>
      <c r="E136" s="214" t="s">
        <v>146</v>
      </c>
      <c r="F136" s="214" t="s">
        <v>270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P137</f>
        <v>0</v>
      </c>
      <c r="Q136" s="208"/>
      <c r="R136" s="209">
        <f>R137</f>
        <v>0.57615000000000005</v>
      </c>
      <c r="S136" s="208"/>
      <c r="T136" s="21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80</v>
      </c>
      <c r="AT136" s="212" t="s">
        <v>74</v>
      </c>
      <c r="AU136" s="212" t="s">
        <v>80</v>
      </c>
      <c r="AY136" s="211" t="s">
        <v>116</v>
      </c>
      <c r="BK136" s="213">
        <f>BK137</f>
        <v>0</v>
      </c>
    </row>
    <row r="137" s="2" customFormat="1" ht="14.4" customHeight="1">
      <c r="A137" s="35"/>
      <c r="B137" s="36"/>
      <c r="C137" s="216" t="s">
        <v>151</v>
      </c>
      <c r="D137" s="216" t="s">
        <v>118</v>
      </c>
      <c r="E137" s="217" t="s">
        <v>271</v>
      </c>
      <c r="F137" s="218" t="s">
        <v>272</v>
      </c>
      <c r="G137" s="219" t="s">
        <v>273</v>
      </c>
      <c r="H137" s="220">
        <v>1</v>
      </c>
      <c r="I137" s="221"/>
      <c r="J137" s="220">
        <f>ROUND(I137*H137,3)</f>
        <v>0</v>
      </c>
      <c r="K137" s="222"/>
      <c r="L137" s="41"/>
      <c r="M137" s="223" t="s">
        <v>1</v>
      </c>
      <c r="N137" s="224" t="s">
        <v>41</v>
      </c>
      <c r="O137" s="88"/>
      <c r="P137" s="225">
        <f>O137*H137</f>
        <v>0</v>
      </c>
      <c r="Q137" s="225">
        <v>0.57615000000000005</v>
      </c>
      <c r="R137" s="225">
        <f>Q137*H137</f>
        <v>0.57615000000000005</v>
      </c>
      <c r="S137" s="225">
        <v>0</v>
      </c>
      <c r="T137" s="22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7" t="s">
        <v>122</v>
      </c>
      <c r="AT137" s="227" t="s">
        <v>118</v>
      </c>
      <c r="AU137" s="227" t="s">
        <v>84</v>
      </c>
      <c r="AY137" s="14" t="s">
        <v>116</v>
      </c>
      <c r="BE137" s="228">
        <f>IF(N137="základná",J137,0)</f>
        <v>0</v>
      </c>
      <c r="BF137" s="228">
        <f>IF(N137="znížená",J137,0)</f>
        <v>0</v>
      </c>
      <c r="BG137" s="228">
        <f>IF(N137="zákl. prenesená",J137,0)</f>
        <v>0</v>
      </c>
      <c r="BH137" s="228">
        <f>IF(N137="zníž. prenesená",J137,0)</f>
        <v>0</v>
      </c>
      <c r="BI137" s="228">
        <f>IF(N137="nulová",J137,0)</f>
        <v>0</v>
      </c>
      <c r="BJ137" s="14" t="s">
        <v>84</v>
      </c>
      <c r="BK137" s="229">
        <f>ROUND(I137*H137,3)</f>
        <v>0</v>
      </c>
      <c r="BL137" s="14" t="s">
        <v>122</v>
      </c>
      <c r="BM137" s="227" t="s">
        <v>274</v>
      </c>
    </row>
    <row r="138" s="12" customFormat="1" ht="22.8" customHeight="1">
      <c r="A138" s="12"/>
      <c r="B138" s="200"/>
      <c r="C138" s="201"/>
      <c r="D138" s="202" t="s">
        <v>74</v>
      </c>
      <c r="E138" s="214" t="s">
        <v>151</v>
      </c>
      <c r="F138" s="214" t="s">
        <v>205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SUM(P139:P145)</f>
        <v>0</v>
      </c>
      <c r="Q138" s="208"/>
      <c r="R138" s="209">
        <f>SUM(R139:R145)</f>
        <v>36.168225</v>
      </c>
      <c r="S138" s="208"/>
      <c r="T138" s="210">
        <f>SUM(T139:T145)</f>
        <v>4.875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80</v>
      </c>
      <c r="AT138" s="212" t="s">
        <v>74</v>
      </c>
      <c r="AU138" s="212" t="s">
        <v>80</v>
      </c>
      <c r="AY138" s="211" t="s">
        <v>116</v>
      </c>
      <c r="BK138" s="213">
        <f>SUM(BK139:BK145)</f>
        <v>0</v>
      </c>
    </row>
    <row r="139" s="2" customFormat="1" ht="24.15" customHeight="1">
      <c r="A139" s="35"/>
      <c r="B139" s="36"/>
      <c r="C139" s="216" t="s">
        <v>157</v>
      </c>
      <c r="D139" s="216" t="s">
        <v>118</v>
      </c>
      <c r="E139" s="217" t="s">
        <v>275</v>
      </c>
      <c r="F139" s="218" t="s">
        <v>276</v>
      </c>
      <c r="G139" s="219" t="s">
        <v>214</v>
      </c>
      <c r="H139" s="220">
        <v>65</v>
      </c>
      <c r="I139" s="221"/>
      <c r="J139" s="220">
        <f>ROUND(I139*H139,3)</f>
        <v>0</v>
      </c>
      <c r="K139" s="222"/>
      <c r="L139" s="41"/>
      <c r="M139" s="223" t="s">
        <v>1</v>
      </c>
      <c r="N139" s="224" t="s">
        <v>41</v>
      </c>
      <c r="O139" s="88"/>
      <c r="P139" s="225">
        <f>O139*H139</f>
        <v>0</v>
      </c>
      <c r="Q139" s="225">
        <v>0.15112999999999999</v>
      </c>
      <c r="R139" s="225">
        <f>Q139*H139</f>
        <v>9.8234499999999993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7" t="s">
        <v>122</v>
      </c>
      <c r="AT139" s="227" t="s">
        <v>118</v>
      </c>
      <c r="AU139" s="227" t="s">
        <v>84</v>
      </c>
      <c r="AY139" s="14" t="s">
        <v>116</v>
      </c>
      <c r="BE139" s="228">
        <f>IF(N139="základná",J139,0)</f>
        <v>0</v>
      </c>
      <c r="BF139" s="228">
        <f>IF(N139="znížená",J139,0)</f>
        <v>0</v>
      </c>
      <c r="BG139" s="228">
        <f>IF(N139="zákl. prenesená",J139,0)</f>
        <v>0</v>
      </c>
      <c r="BH139" s="228">
        <f>IF(N139="zníž. prenesená",J139,0)</f>
        <v>0</v>
      </c>
      <c r="BI139" s="228">
        <f>IF(N139="nulová",J139,0)</f>
        <v>0</v>
      </c>
      <c r="BJ139" s="14" t="s">
        <v>84</v>
      </c>
      <c r="BK139" s="229">
        <f>ROUND(I139*H139,3)</f>
        <v>0</v>
      </c>
      <c r="BL139" s="14" t="s">
        <v>122</v>
      </c>
      <c r="BM139" s="227" t="s">
        <v>277</v>
      </c>
    </row>
    <row r="140" s="2" customFormat="1" ht="24.15" customHeight="1">
      <c r="A140" s="35"/>
      <c r="B140" s="36"/>
      <c r="C140" s="230" t="s">
        <v>161</v>
      </c>
      <c r="D140" s="230" t="s">
        <v>152</v>
      </c>
      <c r="E140" s="231" t="s">
        <v>278</v>
      </c>
      <c r="F140" s="232" t="s">
        <v>279</v>
      </c>
      <c r="G140" s="233" t="s">
        <v>273</v>
      </c>
      <c r="H140" s="234">
        <v>65.650000000000006</v>
      </c>
      <c r="I140" s="235"/>
      <c r="J140" s="234">
        <f>ROUND(I140*H140,3)</f>
        <v>0</v>
      </c>
      <c r="K140" s="236"/>
      <c r="L140" s="237"/>
      <c r="M140" s="238" t="s">
        <v>1</v>
      </c>
      <c r="N140" s="239" t="s">
        <v>41</v>
      </c>
      <c r="O140" s="88"/>
      <c r="P140" s="225">
        <f>O140*H140</f>
        <v>0</v>
      </c>
      <c r="Q140" s="225">
        <v>0.085000000000000006</v>
      </c>
      <c r="R140" s="225">
        <f>Q140*H140</f>
        <v>5.5802500000000013</v>
      </c>
      <c r="S140" s="225">
        <v>0</v>
      </c>
      <c r="T140" s="22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7" t="s">
        <v>146</v>
      </c>
      <c r="AT140" s="227" t="s">
        <v>152</v>
      </c>
      <c r="AU140" s="227" t="s">
        <v>84</v>
      </c>
      <c r="AY140" s="14" t="s">
        <v>116</v>
      </c>
      <c r="BE140" s="228">
        <f>IF(N140="základná",J140,0)</f>
        <v>0</v>
      </c>
      <c r="BF140" s="228">
        <f>IF(N140="znížená",J140,0)</f>
        <v>0</v>
      </c>
      <c r="BG140" s="228">
        <f>IF(N140="zákl. prenesená",J140,0)</f>
        <v>0</v>
      </c>
      <c r="BH140" s="228">
        <f>IF(N140="zníž. prenesená",J140,0)</f>
        <v>0</v>
      </c>
      <c r="BI140" s="228">
        <f>IF(N140="nulová",J140,0)</f>
        <v>0</v>
      </c>
      <c r="BJ140" s="14" t="s">
        <v>84</v>
      </c>
      <c r="BK140" s="229">
        <f>ROUND(I140*H140,3)</f>
        <v>0</v>
      </c>
      <c r="BL140" s="14" t="s">
        <v>122</v>
      </c>
      <c r="BM140" s="227" t="s">
        <v>280</v>
      </c>
    </row>
    <row r="141" s="2" customFormat="1" ht="24.15" customHeight="1">
      <c r="A141" s="35"/>
      <c r="B141" s="36"/>
      <c r="C141" s="216" t="s">
        <v>165</v>
      </c>
      <c r="D141" s="216" t="s">
        <v>118</v>
      </c>
      <c r="E141" s="217" t="s">
        <v>281</v>
      </c>
      <c r="F141" s="218" t="s">
        <v>282</v>
      </c>
      <c r="G141" s="219" t="s">
        <v>149</v>
      </c>
      <c r="H141" s="220">
        <v>32.5</v>
      </c>
      <c r="I141" s="221"/>
      <c r="J141" s="220">
        <f>ROUND(I141*H141,3)</f>
        <v>0</v>
      </c>
      <c r="K141" s="222"/>
      <c r="L141" s="41"/>
      <c r="M141" s="223" t="s">
        <v>1</v>
      </c>
      <c r="N141" s="224" t="s">
        <v>41</v>
      </c>
      <c r="O141" s="88"/>
      <c r="P141" s="225">
        <f>O141*H141</f>
        <v>0</v>
      </c>
      <c r="Q141" s="225">
        <v>0.27382000000000001</v>
      </c>
      <c r="R141" s="225">
        <f>Q141*H141</f>
        <v>8.8991500000000006</v>
      </c>
      <c r="S141" s="225">
        <v>0</v>
      </c>
      <c r="T141" s="22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7" t="s">
        <v>122</v>
      </c>
      <c r="AT141" s="227" t="s">
        <v>118</v>
      </c>
      <c r="AU141" s="227" t="s">
        <v>84</v>
      </c>
      <c r="AY141" s="14" t="s">
        <v>116</v>
      </c>
      <c r="BE141" s="228">
        <f>IF(N141="základná",J141,0)</f>
        <v>0</v>
      </c>
      <c r="BF141" s="228">
        <f>IF(N141="znížená",J141,0)</f>
        <v>0</v>
      </c>
      <c r="BG141" s="228">
        <f>IF(N141="zákl. prenesená",J141,0)</f>
        <v>0</v>
      </c>
      <c r="BH141" s="228">
        <f>IF(N141="zníž. prenesená",J141,0)</f>
        <v>0</v>
      </c>
      <c r="BI141" s="228">
        <f>IF(N141="nulová",J141,0)</f>
        <v>0</v>
      </c>
      <c r="BJ141" s="14" t="s">
        <v>84</v>
      </c>
      <c r="BK141" s="229">
        <f>ROUND(I141*H141,3)</f>
        <v>0</v>
      </c>
      <c r="BL141" s="14" t="s">
        <v>122</v>
      </c>
      <c r="BM141" s="227" t="s">
        <v>283</v>
      </c>
    </row>
    <row r="142" s="2" customFormat="1" ht="24.15" customHeight="1">
      <c r="A142" s="35"/>
      <c r="B142" s="36"/>
      <c r="C142" s="230" t="s">
        <v>170</v>
      </c>
      <c r="D142" s="230" t="s">
        <v>152</v>
      </c>
      <c r="E142" s="231" t="s">
        <v>284</v>
      </c>
      <c r="F142" s="232" t="s">
        <v>285</v>
      </c>
      <c r="G142" s="233" t="s">
        <v>273</v>
      </c>
      <c r="H142" s="234">
        <v>131.30000000000001</v>
      </c>
      <c r="I142" s="235"/>
      <c r="J142" s="234">
        <f>ROUND(I142*H142,3)</f>
        <v>0</v>
      </c>
      <c r="K142" s="236"/>
      <c r="L142" s="237"/>
      <c r="M142" s="238" t="s">
        <v>1</v>
      </c>
      <c r="N142" s="239" t="s">
        <v>41</v>
      </c>
      <c r="O142" s="88"/>
      <c r="P142" s="225">
        <f>O142*H142</f>
        <v>0</v>
      </c>
      <c r="Q142" s="225">
        <v>0.058000000000000003</v>
      </c>
      <c r="R142" s="225">
        <f>Q142*H142</f>
        <v>7.6154000000000011</v>
      </c>
      <c r="S142" s="225">
        <v>0</v>
      </c>
      <c r="T142" s="22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7" t="s">
        <v>146</v>
      </c>
      <c r="AT142" s="227" t="s">
        <v>152</v>
      </c>
      <c r="AU142" s="227" t="s">
        <v>84</v>
      </c>
      <c r="AY142" s="14" t="s">
        <v>116</v>
      </c>
      <c r="BE142" s="228">
        <f>IF(N142="základná",J142,0)</f>
        <v>0</v>
      </c>
      <c r="BF142" s="228">
        <f>IF(N142="znížená",J142,0)</f>
        <v>0</v>
      </c>
      <c r="BG142" s="228">
        <f>IF(N142="zákl. prenesená",J142,0)</f>
        <v>0</v>
      </c>
      <c r="BH142" s="228">
        <f>IF(N142="zníž. prenesená",J142,0)</f>
        <v>0</v>
      </c>
      <c r="BI142" s="228">
        <f>IF(N142="nulová",J142,0)</f>
        <v>0</v>
      </c>
      <c r="BJ142" s="14" t="s">
        <v>84</v>
      </c>
      <c r="BK142" s="229">
        <f>ROUND(I142*H142,3)</f>
        <v>0</v>
      </c>
      <c r="BL142" s="14" t="s">
        <v>122</v>
      </c>
      <c r="BM142" s="227" t="s">
        <v>286</v>
      </c>
    </row>
    <row r="143" s="2" customFormat="1" ht="24.15" customHeight="1">
      <c r="A143" s="35"/>
      <c r="B143" s="36"/>
      <c r="C143" s="216" t="s">
        <v>174</v>
      </c>
      <c r="D143" s="216" t="s">
        <v>118</v>
      </c>
      <c r="E143" s="217" t="s">
        <v>287</v>
      </c>
      <c r="F143" s="218" t="s">
        <v>288</v>
      </c>
      <c r="G143" s="219" t="s">
        <v>149</v>
      </c>
      <c r="H143" s="220">
        <v>162.5</v>
      </c>
      <c r="I143" s="221"/>
      <c r="J143" s="220">
        <f>ROUND(I143*H143,3)</f>
        <v>0</v>
      </c>
      <c r="K143" s="222"/>
      <c r="L143" s="41"/>
      <c r="M143" s="223" t="s">
        <v>1</v>
      </c>
      <c r="N143" s="224" t="s">
        <v>41</v>
      </c>
      <c r="O143" s="88"/>
      <c r="P143" s="225">
        <f>O143*H143</f>
        <v>0</v>
      </c>
      <c r="Q143" s="225">
        <v>0.02615</v>
      </c>
      <c r="R143" s="225">
        <f>Q143*H143</f>
        <v>4.2493749999999997</v>
      </c>
      <c r="S143" s="225">
        <v>0</v>
      </c>
      <c r="T143" s="22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7" t="s">
        <v>122</v>
      </c>
      <c r="AT143" s="227" t="s">
        <v>118</v>
      </c>
      <c r="AU143" s="227" t="s">
        <v>84</v>
      </c>
      <c r="AY143" s="14" t="s">
        <v>116</v>
      </c>
      <c r="BE143" s="228">
        <f>IF(N143="základná",J143,0)</f>
        <v>0</v>
      </c>
      <c r="BF143" s="228">
        <f>IF(N143="znížená",J143,0)</f>
        <v>0</v>
      </c>
      <c r="BG143" s="228">
        <f>IF(N143="zákl. prenesená",J143,0)</f>
        <v>0</v>
      </c>
      <c r="BH143" s="228">
        <f>IF(N143="zníž. prenesená",J143,0)</f>
        <v>0</v>
      </c>
      <c r="BI143" s="228">
        <f>IF(N143="nulová",J143,0)</f>
        <v>0</v>
      </c>
      <c r="BJ143" s="14" t="s">
        <v>84</v>
      </c>
      <c r="BK143" s="229">
        <f>ROUND(I143*H143,3)</f>
        <v>0</v>
      </c>
      <c r="BL143" s="14" t="s">
        <v>122</v>
      </c>
      <c r="BM143" s="227" t="s">
        <v>289</v>
      </c>
    </row>
    <row r="144" s="2" customFormat="1" ht="24.15" customHeight="1">
      <c r="A144" s="35"/>
      <c r="B144" s="36"/>
      <c r="C144" s="216" t="s">
        <v>178</v>
      </c>
      <c r="D144" s="216" t="s">
        <v>118</v>
      </c>
      <c r="E144" s="217" t="s">
        <v>290</v>
      </c>
      <c r="F144" s="218" t="s">
        <v>291</v>
      </c>
      <c r="G144" s="219" t="s">
        <v>214</v>
      </c>
      <c r="H144" s="220">
        <v>50</v>
      </c>
      <c r="I144" s="221"/>
      <c r="J144" s="220">
        <f>ROUND(I144*H144,3)</f>
        <v>0</v>
      </c>
      <c r="K144" s="222"/>
      <c r="L144" s="41"/>
      <c r="M144" s="223" t="s">
        <v>1</v>
      </c>
      <c r="N144" s="224" t="s">
        <v>41</v>
      </c>
      <c r="O144" s="88"/>
      <c r="P144" s="225">
        <f>O144*H144</f>
        <v>0</v>
      </c>
      <c r="Q144" s="225">
        <v>0</v>
      </c>
      <c r="R144" s="225">
        <f>Q144*H144</f>
        <v>0</v>
      </c>
      <c r="S144" s="225">
        <v>0.097299999999999998</v>
      </c>
      <c r="T144" s="226">
        <f>S144*H144</f>
        <v>4.8650000000000002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7" t="s">
        <v>122</v>
      </c>
      <c r="AT144" s="227" t="s">
        <v>118</v>
      </c>
      <c r="AU144" s="227" t="s">
        <v>84</v>
      </c>
      <c r="AY144" s="14" t="s">
        <v>116</v>
      </c>
      <c r="BE144" s="228">
        <f>IF(N144="základná",J144,0)</f>
        <v>0</v>
      </c>
      <c r="BF144" s="228">
        <f>IF(N144="znížená",J144,0)</f>
        <v>0</v>
      </c>
      <c r="BG144" s="228">
        <f>IF(N144="zákl. prenesená",J144,0)</f>
        <v>0</v>
      </c>
      <c r="BH144" s="228">
        <f>IF(N144="zníž. prenesená",J144,0)</f>
        <v>0</v>
      </c>
      <c r="BI144" s="228">
        <f>IF(N144="nulová",J144,0)</f>
        <v>0</v>
      </c>
      <c r="BJ144" s="14" t="s">
        <v>84</v>
      </c>
      <c r="BK144" s="229">
        <f>ROUND(I144*H144,3)</f>
        <v>0</v>
      </c>
      <c r="BL144" s="14" t="s">
        <v>122</v>
      </c>
      <c r="BM144" s="227" t="s">
        <v>292</v>
      </c>
    </row>
    <row r="145" s="2" customFormat="1" ht="24.15" customHeight="1">
      <c r="A145" s="35"/>
      <c r="B145" s="36"/>
      <c r="C145" s="216" t="s">
        <v>182</v>
      </c>
      <c r="D145" s="216" t="s">
        <v>118</v>
      </c>
      <c r="E145" s="217" t="s">
        <v>293</v>
      </c>
      <c r="F145" s="218" t="s">
        <v>294</v>
      </c>
      <c r="G145" s="219" t="s">
        <v>295</v>
      </c>
      <c r="H145" s="220">
        <v>20</v>
      </c>
      <c r="I145" s="221"/>
      <c r="J145" s="220">
        <f>ROUND(I145*H145,3)</f>
        <v>0</v>
      </c>
      <c r="K145" s="222"/>
      <c r="L145" s="41"/>
      <c r="M145" s="223" t="s">
        <v>1</v>
      </c>
      <c r="N145" s="224" t="s">
        <v>41</v>
      </c>
      <c r="O145" s="88"/>
      <c r="P145" s="225">
        <f>O145*H145</f>
        <v>0</v>
      </c>
      <c r="Q145" s="225">
        <v>3.0000000000000001E-05</v>
      </c>
      <c r="R145" s="225">
        <f>Q145*H145</f>
        <v>0.00060000000000000006</v>
      </c>
      <c r="S145" s="225">
        <v>0.00050000000000000001</v>
      </c>
      <c r="T145" s="226">
        <f>S145*H145</f>
        <v>0.01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7" t="s">
        <v>122</v>
      </c>
      <c r="AT145" s="227" t="s">
        <v>118</v>
      </c>
      <c r="AU145" s="227" t="s">
        <v>84</v>
      </c>
      <c r="AY145" s="14" t="s">
        <v>116</v>
      </c>
      <c r="BE145" s="228">
        <f>IF(N145="základná",J145,0)</f>
        <v>0</v>
      </c>
      <c r="BF145" s="228">
        <f>IF(N145="znížená",J145,0)</f>
        <v>0</v>
      </c>
      <c r="BG145" s="228">
        <f>IF(N145="zákl. prenesená",J145,0)</f>
        <v>0</v>
      </c>
      <c r="BH145" s="228">
        <f>IF(N145="zníž. prenesená",J145,0)</f>
        <v>0</v>
      </c>
      <c r="BI145" s="228">
        <f>IF(N145="nulová",J145,0)</f>
        <v>0</v>
      </c>
      <c r="BJ145" s="14" t="s">
        <v>84</v>
      </c>
      <c r="BK145" s="229">
        <f>ROUND(I145*H145,3)</f>
        <v>0</v>
      </c>
      <c r="BL145" s="14" t="s">
        <v>122</v>
      </c>
      <c r="BM145" s="227" t="s">
        <v>296</v>
      </c>
    </row>
    <row r="146" s="12" customFormat="1" ht="22.8" customHeight="1">
      <c r="A146" s="12"/>
      <c r="B146" s="200"/>
      <c r="C146" s="201"/>
      <c r="D146" s="202" t="s">
        <v>74</v>
      </c>
      <c r="E146" s="214" t="s">
        <v>220</v>
      </c>
      <c r="F146" s="214" t="s">
        <v>221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P147</f>
        <v>0</v>
      </c>
      <c r="Q146" s="208"/>
      <c r="R146" s="209">
        <f>R147</f>
        <v>0</v>
      </c>
      <c r="S146" s="208"/>
      <c r="T146" s="21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80</v>
      </c>
      <c r="AT146" s="212" t="s">
        <v>74</v>
      </c>
      <c r="AU146" s="212" t="s">
        <v>80</v>
      </c>
      <c r="AY146" s="211" t="s">
        <v>116</v>
      </c>
      <c r="BK146" s="213">
        <f>BK147</f>
        <v>0</v>
      </c>
    </row>
    <row r="147" s="2" customFormat="1" ht="24.15" customHeight="1">
      <c r="A147" s="35"/>
      <c r="B147" s="36"/>
      <c r="C147" s="216" t="s">
        <v>186</v>
      </c>
      <c r="D147" s="216" t="s">
        <v>118</v>
      </c>
      <c r="E147" s="217" t="s">
        <v>223</v>
      </c>
      <c r="F147" s="218" t="s">
        <v>224</v>
      </c>
      <c r="G147" s="219" t="s">
        <v>225</v>
      </c>
      <c r="H147" s="220">
        <v>61.073</v>
      </c>
      <c r="I147" s="221"/>
      <c r="J147" s="220">
        <f>ROUND(I147*H147,3)</f>
        <v>0</v>
      </c>
      <c r="K147" s="222"/>
      <c r="L147" s="41"/>
      <c r="M147" s="245" t="s">
        <v>1</v>
      </c>
      <c r="N147" s="246" t="s">
        <v>41</v>
      </c>
      <c r="O147" s="242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7" t="s">
        <v>122</v>
      </c>
      <c r="AT147" s="227" t="s">
        <v>118</v>
      </c>
      <c r="AU147" s="227" t="s">
        <v>84</v>
      </c>
      <c r="AY147" s="14" t="s">
        <v>116</v>
      </c>
      <c r="BE147" s="228">
        <f>IF(N147="základná",J147,0)</f>
        <v>0</v>
      </c>
      <c r="BF147" s="228">
        <f>IF(N147="znížená",J147,0)</f>
        <v>0</v>
      </c>
      <c r="BG147" s="228">
        <f>IF(N147="zákl. prenesená",J147,0)</f>
        <v>0</v>
      </c>
      <c r="BH147" s="228">
        <f>IF(N147="zníž. prenesená",J147,0)</f>
        <v>0</v>
      </c>
      <c r="BI147" s="228">
        <f>IF(N147="nulová",J147,0)</f>
        <v>0</v>
      </c>
      <c r="BJ147" s="14" t="s">
        <v>84</v>
      </c>
      <c r="BK147" s="229">
        <f>ROUND(I147*H147,3)</f>
        <v>0</v>
      </c>
      <c r="BL147" s="14" t="s">
        <v>122</v>
      </c>
      <c r="BM147" s="227" t="s">
        <v>297</v>
      </c>
    </row>
    <row r="148" s="2" customFormat="1" ht="6.96" customHeight="1">
      <c r="A148" s="35"/>
      <c r="B148" s="63"/>
      <c r="C148" s="64"/>
      <c r="D148" s="64"/>
      <c r="E148" s="64"/>
      <c r="F148" s="64"/>
      <c r="G148" s="64"/>
      <c r="H148" s="64"/>
      <c r="I148" s="64"/>
      <c r="J148" s="64"/>
      <c r="K148" s="64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UUT34cA2C0bR+CgUsNqHansBvJfL7gnmrtDrujuI1bjFI/8ag0ZphycmpfBdqE4C1LVPQodzWharCPZxM/P3Aw==" hashValue="FMq03CPKoUmVI7XmWBwRrl2X6TtB14baPSZAFP6U+OHHmOJLIfq1NF59l7o5QGenvl+XgCgStH2IEsWUFdBmoQ==" algorithmName="SHA-512" password="CC35"/>
  <autoFilter ref="C122:K14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DESKTOP-2OLC6KV\Michal Macura</dc:creator>
  <cp:lastModifiedBy>DESKTOP-2OLC6KV\Michal Macura</cp:lastModifiedBy>
  <dcterms:created xsi:type="dcterms:W3CDTF">2021-01-14T17:53:16Z</dcterms:created>
  <dcterms:modified xsi:type="dcterms:W3CDTF">2021-01-14T17:53:24Z</dcterms:modified>
</cp:coreProperties>
</file>